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autoCompressPictures="0"/>
  <mc:AlternateContent xmlns:mc="http://schemas.openxmlformats.org/markup-compatibility/2006">
    <mc:Choice Requires="x15">
      <x15ac:absPath xmlns:x15ac="http://schemas.microsoft.com/office/spreadsheetml/2010/11/ac" url="C:\Users\lauri\Downloads\"/>
    </mc:Choice>
  </mc:AlternateContent>
  <xr:revisionPtr revIDLastSave="0" documentId="8_{E63545E5-B837-4A20-A8E6-BC128A451C2D}" xr6:coauthVersionLast="47" xr6:coauthVersionMax="47" xr10:uidLastSave="{00000000-0000-0000-0000-000000000000}"/>
  <bookViews>
    <workbookView xWindow="-110" yWindow="-110" windowWidth="19420" windowHeight="10300" tabRatio="809" firstSheet="1" activeTab="2" xr2:uid="{00000000-000D-0000-FFFF-FFFF00000000}"/>
  </bookViews>
  <sheets>
    <sheet name="Hoja1" sheetId="33" r:id="rId1"/>
    <sheet name="Hoja2" sheetId="34" r:id="rId2"/>
    <sheet name="Matriz PAD 2019" sheetId="2" r:id="rId3"/>
    <sheet name="ACDVPR" sheetId="13" r:id="rId4"/>
    <sheet name="CVP" sheetId="14" r:id="rId5"/>
    <sheet name="IDPAC" sheetId="17" r:id="rId6"/>
    <sheet name="IDIPRON" sheetId="16" r:id="rId7"/>
    <sheet name="IDARTES" sheetId="15" r:id="rId8"/>
    <sheet name="IDRD" sheetId="18" r:id="rId9"/>
    <sheet name="IPES" sheetId="19" r:id="rId10"/>
    <sheet name="OFB" sheetId="20" r:id="rId11"/>
    <sheet name="SDCRD" sheetId="21" r:id="rId12"/>
    <sheet name="SDDE" sheetId="22" r:id="rId13"/>
    <sheet name="SDG" sheetId="23" r:id="rId14"/>
    <sheet name="SDHT" sheetId="24" r:id="rId15"/>
    <sheet name="SDIS" sheetId="25" r:id="rId16"/>
    <sheet name="SDM" sheetId="26" r:id="rId17"/>
    <sheet name="SDP" sheetId="27" r:id="rId18"/>
    <sheet name="SDS" sheetId="28" r:id="rId19"/>
    <sheet name="SDSCJ" sheetId="29" r:id="rId20"/>
    <sheet name="SED" sheetId="30" r:id="rId21"/>
    <sheet name="UDJFC" sheetId="32" r:id="rId22"/>
    <sheet name="Entidades" sheetId="31" r:id="rId23"/>
    <sheet name="Hoja3" sheetId="35" r:id="rId24"/>
  </sheets>
  <externalReferences>
    <externalReference r:id="rId25"/>
  </externalReferences>
  <definedNames>
    <definedName name="_xlnm._FilterDatabase" localSheetId="3" hidden="1">ACDVPR!$A$1:$AG$9</definedName>
    <definedName name="_xlnm._FilterDatabase" localSheetId="22" hidden="1">Entidades!$A$1:$F$20</definedName>
    <definedName name="_xlnm._FilterDatabase" localSheetId="7" hidden="1">IDARTES!$C$1:$C$6</definedName>
    <definedName name="_xlnm._FilterDatabase" localSheetId="6" hidden="1">IDIPRON!$A$1:$AG$8</definedName>
    <definedName name="_xlnm._FilterDatabase" localSheetId="5" hidden="1">IDPAC!$A$1:$AG$7</definedName>
    <definedName name="_xlnm._FilterDatabase" localSheetId="8" hidden="1">IDRD!$A$1:$AG$6</definedName>
    <definedName name="_xlnm._FilterDatabase" localSheetId="9" hidden="1">IPES!$A$1:$AG$10</definedName>
    <definedName name="_xlnm._FilterDatabase" localSheetId="2" hidden="1">'Matriz PAD 2019'!$A$1:$AN$150</definedName>
    <definedName name="_xlnm._FilterDatabase" localSheetId="12" hidden="1">SDDE!$A$1:$AG$15</definedName>
    <definedName name="_xlnm._FilterDatabase" localSheetId="13" hidden="1">SDG!$A$1:$AG$15</definedName>
    <definedName name="_xlnm._FilterDatabase" localSheetId="14" hidden="1">SDHT!$A$1:$AG$8</definedName>
    <definedName name="_xlnm._FilterDatabase" localSheetId="15" hidden="1">SDIS!$A$1:$AG$42</definedName>
    <definedName name="_xlnm._FilterDatabase" localSheetId="16" hidden="1">SDM!$A$1:$AG$7</definedName>
    <definedName name="_xlnm._FilterDatabase" localSheetId="18" hidden="1">SDS!$A$1:$AG$1</definedName>
    <definedName name="_xlnm._FilterDatabase" localSheetId="20" hidden="1">SED!$A$1:$AG$13</definedName>
  </definedNames>
  <calcPr calcId="191028"/>
  <pivotCaches>
    <pivotCache cacheId="0" r:id="rId2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R9" i="2" l="1"/>
  <c r="R13" i="2"/>
  <c r="Z2" i="2"/>
  <c r="AA2" i="2" s="1"/>
  <c r="W2" i="2"/>
  <c r="T2" i="2"/>
  <c r="U2" i="2"/>
  <c r="Q2" i="2"/>
  <c r="R2" i="2"/>
  <c r="Z52" i="2"/>
  <c r="AA52" i="2"/>
  <c r="W124" i="2"/>
  <c r="X124" i="2"/>
  <c r="Q2" i="16"/>
  <c r="W125" i="2"/>
  <c r="X125" i="2"/>
  <c r="Q3" i="16"/>
  <c r="W126" i="2"/>
  <c r="X126" i="2"/>
  <c r="Q4" i="16"/>
  <c r="W127" i="2"/>
  <c r="X127" i="2"/>
  <c r="Q5" i="16"/>
  <c r="W128" i="2"/>
  <c r="X128" i="2"/>
  <c r="Q6" i="16"/>
  <c r="X129" i="2"/>
  <c r="Q7" i="16"/>
  <c r="Q8" i="16"/>
  <c r="M8" i="31"/>
  <c r="W33" i="2"/>
  <c r="X33" i="2"/>
  <c r="Q2" i="21"/>
  <c r="W34" i="2"/>
  <c r="X34" i="2"/>
  <c r="Q3" i="21"/>
  <c r="W35" i="2"/>
  <c r="X35" i="2"/>
  <c r="Q4" i="21"/>
  <c r="Q5" i="21"/>
  <c r="M10" i="31"/>
  <c r="X2" i="2"/>
  <c r="Q2" i="13"/>
  <c r="W3" i="2"/>
  <c r="X3" i="2"/>
  <c r="Q3" i="13"/>
  <c r="W4" i="2"/>
  <c r="X4" i="2"/>
  <c r="Q4" i="13"/>
  <c r="W5" i="2"/>
  <c r="X5" i="2"/>
  <c r="Q5" i="13"/>
  <c r="W6" i="2"/>
  <c r="X6" i="2"/>
  <c r="Q6" i="13"/>
  <c r="W7" i="2"/>
  <c r="X7" i="2"/>
  <c r="Q7" i="13"/>
  <c r="W8" i="2"/>
  <c r="X8" i="2"/>
  <c r="Q8" i="13"/>
  <c r="Q9" i="13"/>
  <c r="M2" i="31"/>
  <c r="X9" i="2"/>
  <c r="Q2" i="14"/>
  <c r="X10" i="2"/>
  <c r="Q3" i="14"/>
  <c r="Q4" i="14"/>
  <c r="M3" i="31"/>
  <c r="W15" i="2"/>
  <c r="X15" i="2"/>
  <c r="Q2" i="17"/>
  <c r="W16" i="2"/>
  <c r="X16" i="2"/>
  <c r="Q3" i="17"/>
  <c r="X17" i="2"/>
  <c r="Q4" i="17"/>
  <c r="W18" i="2"/>
  <c r="X18" i="2"/>
  <c r="Q5" i="17"/>
  <c r="X19" i="2"/>
  <c r="Q6" i="17"/>
  <c r="Q7" i="17"/>
  <c r="M4" i="31"/>
  <c r="W11" i="2"/>
  <c r="X11" i="2"/>
  <c r="Q2" i="15"/>
  <c r="X12" i="2"/>
  <c r="Q3" i="15"/>
  <c r="X13" i="2"/>
  <c r="Q4" i="15"/>
  <c r="W14" i="2"/>
  <c r="X14" i="2"/>
  <c r="Q5" i="15"/>
  <c r="Q6" i="15"/>
  <c r="M5" i="31"/>
  <c r="W20" i="2"/>
  <c r="X20" i="2"/>
  <c r="Q2" i="18"/>
  <c r="X21" i="2"/>
  <c r="Q3" i="18"/>
  <c r="X22" i="2"/>
  <c r="Q4" i="18"/>
  <c r="W23" i="2"/>
  <c r="X23" i="2"/>
  <c r="Q5" i="18"/>
  <c r="Q6" i="18"/>
  <c r="M6" i="31"/>
  <c r="W24" i="2"/>
  <c r="X24" i="2"/>
  <c r="Q2" i="19"/>
  <c r="W25" i="2"/>
  <c r="X25" i="2"/>
  <c r="Q3" i="19"/>
  <c r="W26" i="2"/>
  <c r="X26" i="2"/>
  <c r="Q4" i="19"/>
  <c r="W27" i="2"/>
  <c r="X27" i="2"/>
  <c r="Q5" i="19"/>
  <c r="W28" i="2"/>
  <c r="X28" i="2"/>
  <c r="Q6" i="19"/>
  <c r="W29" i="2"/>
  <c r="X29" i="2"/>
  <c r="Q7" i="19"/>
  <c r="X30" i="2"/>
  <c r="Q8" i="19"/>
  <c r="W31" i="2"/>
  <c r="X31" i="2"/>
  <c r="Q9" i="19"/>
  <c r="Q10" i="19"/>
  <c r="M7" i="31"/>
  <c r="W32" i="2"/>
  <c r="X32" i="2"/>
  <c r="Q2" i="20"/>
  <c r="Q3" i="20"/>
  <c r="M9" i="31"/>
  <c r="W112" i="2"/>
  <c r="X112" i="2"/>
  <c r="Q2" i="30"/>
  <c r="W113" i="2"/>
  <c r="X113" i="2"/>
  <c r="Q3" i="30"/>
  <c r="X114" i="2"/>
  <c r="Q4" i="30"/>
  <c r="X115" i="2"/>
  <c r="Q5" i="30"/>
  <c r="X116" i="2"/>
  <c r="Q6" i="30"/>
  <c r="X117" i="2"/>
  <c r="Q7" i="30"/>
  <c r="X118" i="2"/>
  <c r="Q8" i="30"/>
  <c r="X119" i="2"/>
  <c r="Q9" i="30"/>
  <c r="W120" i="2"/>
  <c r="X120" i="2"/>
  <c r="Q10" i="30"/>
  <c r="W121" i="2"/>
  <c r="X121" i="2"/>
  <c r="Q11" i="30"/>
  <c r="W122" i="2"/>
  <c r="X122" i="2"/>
  <c r="Q12" i="30"/>
  <c r="Q13" i="30"/>
  <c r="M11" i="31"/>
  <c r="W130" i="2"/>
  <c r="X130" i="2"/>
  <c r="Q2" i="22"/>
  <c r="W131" i="2"/>
  <c r="X131" i="2"/>
  <c r="Q3" i="22"/>
  <c r="W132" i="2"/>
  <c r="X132" i="2"/>
  <c r="Q4" i="22"/>
  <c r="X133" i="2"/>
  <c r="Q5" i="22"/>
  <c r="W134" i="2"/>
  <c r="X134" i="2"/>
  <c r="Q6" i="22"/>
  <c r="W135" i="2"/>
  <c r="X135" i="2"/>
  <c r="Q7" i="22"/>
  <c r="X136" i="2"/>
  <c r="Q8" i="22"/>
  <c r="W137" i="2"/>
  <c r="X137" i="2"/>
  <c r="Q9" i="22"/>
  <c r="W138" i="2"/>
  <c r="X138" i="2"/>
  <c r="Q10" i="22"/>
  <c r="X139" i="2"/>
  <c r="Q11" i="22"/>
  <c r="W140" i="2"/>
  <c r="X140" i="2"/>
  <c r="Q12" i="22"/>
  <c r="X141" i="2"/>
  <c r="Q13" i="22"/>
  <c r="W142" i="2"/>
  <c r="X142" i="2"/>
  <c r="Q14" i="22"/>
  <c r="Q15" i="22"/>
  <c r="M12" i="31"/>
  <c r="W36" i="2"/>
  <c r="X36" i="2"/>
  <c r="Q2" i="23"/>
  <c r="W37" i="2"/>
  <c r="X37" i="2"/>
  <c r="Q3" i="23"/>
  <c r="W38" i="2"/>
  <c r="X38" i="2"/>
  <c r="Q4" i="23"/>
  <c r="W39" i="2"/>
  <c r="X39" i="2"/>
  <c r="Q5" i="23"/>
  <c r="W40" i="2"/>
  <c r="X40" i="2"/>
  <c r="Q6" i="23"/>
  <c r="W41" i="2"/>
  <c r="X41" i="2"/>
  <c r="Q7" i="23"/>
  <c r="W42" i="2"/>
  <c r="X42" i="2"/>
  <c r="Q8" i="23"/>
  <c r="W43" i="2"/>
  <c r="X43" i="2"/>
  <c r="Q9" i="23"/>
  <c r="W44" i="2"/>
  <c r="X44" i="2"/>
  <c r="Q10" i="23"/>
  <c r="W45" i="2"/>
  <c r="X45" i="2"/>
  <c r="Q11" i="23"/>
  <c r="W46" i="2"/>
  <c r="X46" i="2"/>
  <c r="Q12" i="23"/>
  <c r="W47" i="2"/>
  <c r="X47" i="2"/>
  <c r="Q13" i="23"/>
  <c r="W48" i="2"/>
  <c r="X48" i="2"/>
  <c r="Q14" i="23"/>
  <c r="Q15" i="23"/>
  <c r="M13" i="31"/>
  <c r="W55" i="2"/>
  <c r="X55" i="2"/>
  <c r="Q2" i="25"/>
  <c r="W56" i="2"/>
  <c r="X56" i="2"/>
  <c r="Q3" i="25"/>
  <c r="W57" i="2"/>
  <c r="X57" i="2"/>
  <c r="Q4" i="25"/>
  <c r="W58" i="2"/>
  <c r="X58" i="2"/>
  <c r="Q5" i="25"/>
  <c r="W59" i="2"/>
  <c r="X59" i="2"/>
  <c r="Q6" i="25"/>
  <c r="W60" i="2"/>
  <c r="X60" i="2"/>
  <c r="Q7" i="25"/>
  <c r="W61" i="2"/>
  <c r="X61" i="2"/>
  <c r="Q8" i="25"/>
  <c r="W62" i="2"/>
  <c r="X62" i="2"/>
  <c r="Q9" i="25"/>
  <c r="W63" i="2"/>
  <c r="X63" i="2"/>
  <c r="Q10" i="25"/>
  <c r="W64" i="2"/>
  <c r="X64" i="2"/>
  <c r="Q11" i="25"/>
  <c r="W65" i="2"/>
  <c r="X65" i="2"/>
  <c r="Q12" i="25"/>
  <c r="X66" i="2"/>
  <c r="Q13" i="25"/>
  <c r="W67" i="2"/>
  <c r="X67" i="2"/>
  <c r="Q14" i="25"/>
  <c r="X68" i="2"/>
  <c r="Q15" i="25"/>
  <c r="X69" i="2"/>
  <c r="Q16" i="25"/>
  <c r="X70" i="2"/>
  <c r="Q17" i="25"/>
  <c r="W71" i="2"/>
  <c r="X71" i="2"/>
  <c r="Q18" i="25"/>
  <c r="X72" i="2"/>
  <c r="Q19" i="25"/>
  <c r="W73" i="2"/>
  <c r="X73" i="2"/>
  <c r="Q20" i="25"/>
  <c r="W74" i="2"/>
  <c r="X74" i="2"/>
  <c r="Q21" i="25"/>
  <c r="W75" i="2"/>
  <c r="X75" i="2"/>
  <c r="Q22" i="25"/>
  <c r="X76" i="2"/>
  <c r="Q23" i="25"/>
  <c r="W77" i="2"/>
  <c r="X77" i="2"/>
  <c r="Q24" i="25"/>
  <c r="W78" i="2"/>
  <c r="X78" i="2"/>
  <c r="Q25" i="25"/>
  <c r="X79" i="2"/>
  <c r="Q26" i="25"/>
  <c r="W80" i="2"/>
  <c r="X80" i="2"/>
  <c r="Q27" i="25"/>
  <c r="W81" i="2"/>
  <c r="X81" i="2"/>
  <c r="Q28" i="25"/>
  <c r="W82" i="2"/>
  <c r="X82" i="2"/>
  <c r="Q29" i="25"/>
  <c r="W83" i="2"/>
  <c r="X83" i="2"/>
  <c r="Q30" i="25"/>
  <c r="W84" i="2"/>
  <c r="X84" i="2"/>
  <c r="Q31" i="25"/>
  <c r="W85" i="2"/>
  <c r="X85" i="2"/>
  <c r="Q32" i="25"/>
  <c r="W86" i="2"/>
  <c r="X86" i="2"/>
  <c r="Q33" i="25"/>
  <c r="W87" i="2"/>
  <c r="X87" i="2"/>
  <c r="Q34" i="25"/>
  <c r="W88" i="2"/>
  <c r="X88" i="2"/>
  <c r="Q35" i="25"/>
  <c r="W89" i="2"/>
  <c r="X89" i="2"/>
  <c r="Q36" i="25"/>
  <c r="W90" i="2"/>
  <c r="X90" i="2"/>
  <c r="Q37" i="25"/>
  <c r="X91" i="2"/>
  <c r="Q38" i="25"/>
  <c r="X92" i="2"/>
  <c r="Q39" i="25"/>
  <c r="W93" i="2"/>
  <c r="X93" i="2"/>
  <c r="Q40" i="25"/>
  <c r="X94" i="2"/>
  <c r="Q41" i="25"/>
  <c r="Q42" i="25"/>
  <c r="M14" i="31"/>
  <c r="W143" i="2"/>
  <c r="X143" i="2"/>
  <c r="Q2" i="26"/>
  <c r="X144" i="2"/>
  <c r="Q3" i="26"/>
  <c r="W145" i="2"/>
  <c r="X145" i="2"/>
  <c r="Q4" i="26"/>
  <c r="W146" i="2"/>
  <c r="X146" i="2"/>
  <c r="Q5" i="26"/>
  <c r="W147" i="2"/>
  <c r="X147" i="2"/>
  <c r="Q6" i="26"/>
  <c r="Q7" i="26"/>
  <c r="M15" i="31"/>
  <c r="W95" i="2"/>
  <c r="X95" i="2"/>
  <c r="Q2" i="27"/>
  <c r="W96" i="2"/>
  <c r="X96" i="2"/>
  <c r="Q3" i="27"/>
  <c r="W97" i="2"/>
  <c r="X97" i="2"/>
  <c r="Q4" i="27"/>
  <c r="Q5" i="27"/>
  <c r="M16" i="31"/>
  <c r="X98" i="2"/>
  <c r="Q2" i="28"/>
  <c r="X99" i="2"/>
  <c r="Q3" i="28"/>
  <c r="X100" i="2"/>
  <c r="Q4" i="28"/>
  <c r="X101" i="2"/>
  <c r="Q5" i="28"/>
  <c r="X102" i="2"/>
  <c r="Q6" i="28"/>
  <c r="X103" i="2"/>
  <c r="Q7" i="28"/>
  <c r="W104" i="2"/>
  <c r="X104" i="2"/>
  <c r="Q8" i="28"/>
  <c r="W105" i="2"/>
  <c r="X105" i="2"/>
  <c r="Q9" i="28"/>
  <c r="W106" i="2"/>
  <c r="X106" i="2"/>
  <c r="Q10" i="28"/>
  <c r="X107" i="2"/>
  <c r="Q11" i="28"/>
  <c r="X108" i="2"/>
  <c r="Q12" i="28"/>
  <c r="X109" i="2"/>
  <c r="Q13" i="28"/>
  <c r="W110" i="2"/>
  <c r="X110" i="2"/>
  <c r="Q14" i="28"/>
  <c r="X111" i="2"/>
  <c r="Q15" i="28"/>
  <c r="Q16" i="28"/>
  <c r="M17" i="31"/>
  <c r="W148" i="2"/>
  <c r="X148" i="2"/>
  <c r="Q2" i="29"/>
  <c r="W149" i="2"/>
  <c r="X149" i="2"/>
  <c r="Q3" i="29"/>
  <c r="Q4" i="29"/>
  <c r="M18" i="31"/>
  <c r="W49" i="2"/>
  <c r="X49" i="2"/>
  <c r="Q2" i="24"/>
  <c r="X50" i="2"/>
  <c r="Q3" i="24"/>
  <c r="X51" i="2"/>
  <c r="Q4" i="24"/>
  <c r="W52" i="2"/>
  <c r="X52" i="2"/>
  <c r="Q5" i="24"/>
  <c r="W53" i="2"/>
  <c r="X53" i="2"/>
  <c r="Q6" i="24"/>
  <c r="W54" i="2"/>
  <c r="X54" i="2"/>
  <c r="Q7" i="24"/>
  <c r="Q8" i="24"/>
  <c r="M19" i="31"/>
  <c r="M20" i="31"/>
  <c r="I2" i="28"/>
  <c r="V28" i="31"/>
  <c r="V24" i="31"/>
  <c r="V25" i="31"/>
  <c r="V26" i="31"/>
  <c r="V27" i="31"/>
  <c r="T28" i="31"/>
  <c r="T24" i="31"/>
  <c r="T25" i="31"/>
  <c r="T26" i="31"/>
  <c r="T27" i="31"/>
  <c r="S28" i="31"/>
  <c r="S24" i="31"/>
  <c r="S25" i="31"/>
  <c r="U25" i="31" s="1"/>
  <c r="S26" i="31"/>
  <c r="S27" i="31"/>
  <c r="U26" i="31"/>
  <c r="U24" i="31"/>
  <c r="AA98" i="2"/>
  <c r="T2" i="28"/>
  <c r="AA99" i="2"/>
  <c r="T3" i="28"/>
  <c r="AA100" i="2"/>
  <c r="T4" i="28"/>
  <c r="AA101" i="2"/>
  <c r="T5" i="28"/>
  <c r="AA102" i="2"/>
  <c r="T6" i="28"/>
  <c r="AA103" i="2"/>
  <c r="T7" i="28"/>
  <c r="Z104" i="2"/>
  <c r="AA104" i="2"/>
  <c r="T8" i="28"/>
  <c r="Z105" i="2"/>
  <c r="AA105" i="2"/>
  <c r="T9" i="28"/>
  <c r="Z106" i="2"/>
  <c r="AA106" i="2"/>
  <c r="T10" i="28"/>
  <c r="AA107" i="2"/>
  <c r="T11" i="28"/>
  <c r="AA108" i="2"/>
  <c r="T12" i="28"/>
  <c r="AA109" i="2"/>
  <c r="T13" i="28"/>
  <c r="Z110" i="2"/>
  <c r="AA110" i="2"/>
  <c r="T14" i="28"/>
  <c r="AA111" i="2"/>
  <c r="T15" i="28"/>
  <c r="T16" i="28"/>
  <c r="S14" i="28"/>
  <c r="S10" i="28"/>
  <c r="S9" i="28"/>
  <c r="S8" i="28"/>
  <c r="U2" i="28"/>
  <c r="V2" i="28"/>
  <c r="W2" i="28"/>
  <c r="AE98" i="2"/>
  <c r="X2" i="28"/>
  <c r="Y2" i="28"/>
  <c r="Z2" i="28"/>
  <c r="AH98" i="2"/>
  <c r="AA2" i="28"/>
  <c r="AB2" i="28"/>
  <c r="AC2" i="28"/>
  <c r="AK98" i="2"/>
  <c r="AD2" i="28"/>
  <c r="AE2" i="28"/>
  <c r="AF2" i="28"/>
  <c r="T5" i="24"/>
  <c r="Z95" i="2"/>
  <c r="AA95" i="2"/>
  <c r="T2" i="27"/>
  <c r="Z96" i="2"/>
  <c r="AA96" i="2"/>
  <c r="T3" i="27"/>
  <c r="Z97" i="2"/>
  <c r="AA97" i="2"/>
  <c r="T4" i="27"/>
  <c r="T5" i="27"/>
  <c r="Z130" i="2"/>
  <c r="AA130" i="2"/>
  <c r="T2" i="22"/>
  <c r="Z131" i="2"/>
  <c r="AA131" i="2"/>
  <c r="T3" i="22"/>
  <c r="Z132" i="2"/>
  <c r="AA132" i="2"/>
  <c r="T4" i="22"/>
  <c r="AA133" i="2"/>
  <c r="T5" i="22"/>
  <c r="Z134" i="2"/>
  <c r="AA134" i="2"/>
  <c r="T6" i="22"/>
  <c r="Z135" i="2"/>
  <c r="AA135" i="2"/>
  <c r="T7" i="22"/>
  <c r="AA136" i="2"/>
  <c r="T8" i="22"/>
  <c r="Z137" i="2"/>
  <c r="AA137" i="2"/>
  <c r="T9" i="22"/>
  <c r="Z138" i="2"/>
  <c r="AA138" i="2"/>
  <c r="T10" i="22"/>
  <c r="AA139" i="2"/>
  <c r="T11" i="22"/>
  <c r="Z140" i="2"/>
  <c r="AA140" i="2"/>
  <c r="T12" i="22"/>
  <c r="Z142" i="2"/>
  <c r="AA142" i="2"/>
  <c r="T14" i="22"/>
  <c r="T15" i="22"/>
  <c r="AF2" i="13"/>
  <c r="AF3" i="13"/>
  <c r="AF4" i="13"/>
  <c r="AF5" i="13"/>
  <c r="AF6" i="13"/>
  <c r="AF7" i="13"/>
  <c r="AF8" i="13"/>
  <c r="AF9" i="13"/>
  <c r="AE2" i="13"/>
  <c r="AE3" i="13"/>
  <c r="AE4" i="13"/>
  <c r="AE5" i="13"/>
  <c r="AE6" i="13"/>
  <c r="AE7" i="13"/>
  <c r="AE8" i="13"/>
  <c r="AE9" i="13"/>
  <c r="AG9" i="13"/>
  <c r="AF2" i="19"/>
  <c r="AF3" i="19"/>
  <c r="AF4" i="19"/>
  <c r="AF5" i="19"/>
  <c r="AF6" i="19"/>
  <c r="AF7" i="19"/>
  <c r="AF8" i="19"/>
  <c r="AF9" i="19"/>
  <c r="AF10" i="19"/>
  <c r="AE2" i="19"/>
  <c r="AE3" i="19"/>
  <c r="AE4" i="19"/>
  <c r="AE5" i="19"/>
  <c r="AE6" i="19"/>
  <c r="AE7" i="19"/>
  <c r="AE8" i="19"/>
  <c r="AE9" i="19"/>
  <c r="AE10" i="19"/>
  <c r="AG10" i="19"/>
  <c r="AF2" i="15"/>
  <c r="AF3" i="15"/>
  <c r="AF4" i="15"/>
  <c r="AI4" i="15"/>
  <c r="AI5" i="15"/>
  <c r="AE5" i="15"/>
  <c r="AE2" i="15"/>
  <c r="AE3" i="15"/>
  <c r="AE4" i="15"/>
  <c r="AE6" i="15"/>
  <c r="AF5" i="15"/>
  <c r="AE5" i="17"/>
  <c r="P21" i="31"/>
  <c r="S17" i="31"/>
  <c r="S13" i="31"/>
  <c r="P3" i="31"/>
  <c r="P4" i="31"/>
  <c r="P5" i="31"/>
  <c r="P6" i="31"/>
  <c r="P7" i="31"/>
  <c r="P8" i="31"/>
  <c r="P9" i="31"/>
  <c r="P10" i="31"/>
  <c r="P11" i="31"/>
  <c r="P12" i="31"/>
  <c r="P13" i="31"/>
  <c r="P14" i="31"/>
  <c r="P15" i="31"/>
  <c r="P16" i="31"/>
  <c r="P18" i="31"/>
  <c r="P19" i="31"/>
  <c r="P20" i="31"/>
  <c r="P2" i="31"/>
  <c r="F2" i="31"/>
  <c r="AN35" i="2"/>
  <c r="AN34" i="2"/>
  <c r="AN33" i="2"/>
  <c r="AB2" i="26"/>
  <c r="AN123" i="2"/>
  <c r="AN147" i="2"/>
  <c r="AN146" i="2"/>
  <c r="AN145" i="2"/>
  <c r="AN143" i="2"/>
  <c r="AN107" i="2"/>
  <c r="AN104" i="2"/>
  <c r="AN100" i="2"/>
  <c r="AN98" i="2"/>
  <c r="AN50" i="2"/>
  <c r="AN49" i="2"/>
  <c r="AM128" i="2"/>
  <c r="AL128" i="2"/>
  <c r="AN128" i="2"/>
  <c r="AM127" i="2"/>
  <c r="AL127" i="2"/>
  <c r="AN127" i="2"/>
  <c r="AM126" i="2"/>
  <c r="AL126" i="2"/>
  <c r="AN126" i="2"/>
  <c r="AL125" i="2"/>
  <c r="AN125" i="2"/>
  <c r="AM124" i="2"/>
  <c r="AL124" i="2"/>
  <c r="AN124" i="2"/>
  <c r="AN113" i="2"/>
  <c r="AN114" i="2"/>
  <c r="AN115" i="2"/>
  <c r="AN116" i="2"/>
  <c r="AN117" i="2"/>
  <c r="AN118" i="2"/>
  <c r="AN119" i="2"/>
  <c r="AN120" i="2"/>
  <c r="AN121" i="2"/>
  <c r="AN122" i="2"/>
  <c r="AN112" i="2"/>
  <c r="AN56" i="2"/>
  <c r="AN57" i="2"/>
  <c r="AN58" i="2"/>
  <c r="AN59" i="2"/>
  <c r="AN60" i="2"/>
  <c r="AN61" i="2"/>
  <c r="AN62" i="2"/>
  <c r="AN65" i="2"/>
  <c r="AN66" i="2"/>
  <c r="AN67" i="2"/>
  <c r="AN68" i="2"/>
  <c r="AN69" i="2"/>
  <c r="AN70" i="2"/>
  <c r="AN71" i="2"/>
  <c r="AN72" i="2"/>
  <c r="AN73" i="2"/>
  <c r="AN74" i="2"/>
  <c r="AN75" i="2"/>
  <c r="AN76" i="2"/>
  <c r="AN77" i="2"/>
  <c r="AN78" i="2"/>
  <c r="AN79" i="2"/>
  <c r="AN80" i="2"/>
  <c r="AN81" i="2"/>
  <c r="AN82" i="2"/>
  <c r="AN83" i="2"/>
  <c r="AN84" i="2"/>
  <c r="AN85" i="2"/>
  <c r="AN86" i="2"/>
  <c r="AN87" i="2"/>
  <c r="AN88" i="2"/>
  <c r="AN89" i="2"/>
  <c r="AN90" i="2"/>
  <c r="AN55" i="2"/>
  <c r="AN44" i="2"/>
  <c r="AN45" i="2"/>
  <c r="AN43" i="2"/>
  <c r="AN37" i="2"/>
  <c r="AN38" i="2"/>
  <c r="AN39" i="2"/>
  <c r="AN40" i="2"/>
  <c r="AN41" i="2"/>
  <c r="AN36" i="2"/>
  <c r="AN142" i="2"/>
  <c r="AN138" i="2"/>
  <c r="AN139" i="2"/>
  <c r="AN140" i="2"/>
  <c r="AN137" i="2"/>
  <c r="AN135" i="2"/>
  <c r="AN134" i="2"/>
  <c r="AN131" i="2"/>
  <c r="AN132" i="2"/>
  <c r="AN130" i="2"/>
  <c r="AN32" i="2"/>
  <c r="AN25" i="2"/>
  <c r="AN26" i="2"/>
  <c r="AN27" i="2"/>
  <c r="AN28" i="2"/>
  <c r="AN29" i="2"/>
  <c r="AN24" i="2"/>
  <c r="AN23" i="2"/>
  <c r="AN20" i="2"/>
  <c r="AN16" i="2"/>
  <c r="AN17" i="2"/>
  <c r="AN18" i="2"/>
  <c r="AN15" i="2"/>
  <c r="AN12" i="2"/>
  <c r="AN13" i="2"/>
  <c r="AN11" i="2"/>
  <c r="AN10" i="2"/>
  <c r="AN9" i="2"/>
  <c r="AN2" i="2"/>
  <c r="AN3" i="2"/>
  <c r="AN4" i="2"/>
  <c r="AN5" i="2"/>
  <c r="AN6" i="2"/>
  <c r="AN7" i="2"/>
  <c r="AN8" i="2"/>
  <c r="R2" i="13"/>
  <c r="AG2" i="32"/>
  <c r="AF2" i="32"/>
  <c r="X123" i="2"/>
  <c r="U2" i="32"/>
  <c r="S12" i="31"/>
  <c r="AK2" i="32"/>
  <c r="AJ2" i="32"/>
  <c r="U12" i="31"/>
  <c r="AI2" i="32"/>
  <c r="T12" i="31"/>
  <c r="AK123" i="2"/>
  <c r="AH2" i="32"/>
  <c r="AH123" i="2"/>
  <c r="AE2" i="32"/>
  <c r="AD2" i="32"/>
  <c r="AC2" i="32"/>
  <c r="AE123" i="2"/>
  <c r="AB2" i="32"/>
  <c r="AA2" i="32"/>
  <c r="Z2" i="32"/>
  <c r="Y2" i="32"/>
  <c r="X2" i="32"/>
  <c r="W2" i="32"/>
  <c r="V2" i="32"/>
  <c r="T2" i="32"/>
  <c r="S2" i="32"/>
  <c r="U123" i="2"/>
  <c r="R2" i="32"/>
  <c r="Q2" i="32"/>
  <c r="P2" i="32"/>
  <c r="R123" i="2"/>
  <c r="O2" i="32"/>
  <c r="N2" i="32"/>
  <c r="M2" i="32"/>
  <c r="L2" i="32"/>
  <c r="AC2" i="13"/>
  <c r="AC3" i="13"/>
  <c r="AC4" i="13"/>
  <c r="AC5" i="13"/>
  <c r="AC6" i="13"/>
  <c r="AC7" i="13"/>
  <c r="AC8" i="13"/>
  <c r="AC2" i="14"/>
  <c r="AC3" i="14"/>
  <c r="AC2" i="17"/>
  <c r="AC3" i="17"/>
  <c r="AC4" i="17"/>
  <c r="AC5" i="17"/>
  <c r="AC6" i="17"/>
  <c r="AC2" i="15"/>
  <c r="AC3" i="15"/>
  <c r="AC4" i="15"/>
  <c r="AC5" i="15"/>
  <c r="AC2" i="18"/>
  <c r="AC3" i="18"/>
  <c r="AC4" i="18"/>
  <c r="AC5" i="18"/>
  <c r="AC2" i="19"/>
  <c r="AC3" i="19"/>
  <c r="AC4" i="19"/>
  <c r="AC5" i="19"/>
  <c r="AC6" i="19"/>
  <c r="AC7" i="19"/>
  <c r="AC8" i="19"/>
  <c r="AC9" i="19"/>
  <c r="AC2" i="16"/>
  <c r="AC3" i="16"/>
  <c r="AC4" i="16"/>
  <c r="AC5" i="16"/>
  <c r="AC6" i="16"/>
  <c r="AC7" i="16"/>
  <c r="AC2" i="20"/>
  <c r="AC3" i="20"/>
  <c r="AC2" i="21"/>
  <c r="AC3" i="21"/>
  <c r="AC4" i="21"/>
  <c r="AC2" i="30"/>
  <c r="AC3" i="30"/>
  <c r="AC4" i="30"/>
  <c r="AC5" i="30"/>
  <c r="AC6" i="30"/>
  <c r="AC7" i="30"/>
  <c r="AC8" i="30"/>
  <c r="AC9" i="30"/>
  <c r="AC10" i="30"/>
  <c r="AC11" i="30"/>
  <c r="AC12" i="30"/>
  <c r="AC2" i="22"/>
  <c r="AC3" i="22"/>
  <c r="AC4" i="22"/>
  <c r="AC5" i="22"/>
  <c r="AC6" i="22"/>
  <c r="AC7" i="22"/>
  <c r="AC8" i="22"/>
  <c r="AC9" i="22"/>
  <c r="AC10" i="22"/>
  <c r="AC11" i="22"/>
  <c r="AC12" i="22"/>
  <c r="AC13" i="22"/>
  <c r="AC14" i="22"/>
  <c r="AC2" i="23"/>
  <c r="AC3" i="23"/>
  <c r="AC4" i="23"/>
  <c r="AC5" i="23"/>
  <c r="AC6" i="23"/>
  <c r="AC7" i="23"/>
  <c r="AC8" i="23"/>
  <c r="AC9" i="23"/>
  <c r="AC10" i="23"/>
  <c r="AC11" i="23"/>
  <c r="AC12" i="23"/>
  <c r="AC13" i="23"/>
  <c r="AC14" i="23"/>
  <c r="AC2" i="25"/>
  <c r="AC3" i="25"/>
  <c r="AC4" i="25"/>
  <c r="AC5" i="25"/>
  <c r="AC6" i="25"/>
  <c r="AC7" i="25"/>
  <c r="AC8" i="25"/>
  <c r="AC9" i="25"/>
  <c r="AC10" i="25"/>
  <c r="AC11" i="25"/>
  <c r="AC12" i="25"/>
  <c r="AC13" i="25"/>
  <c r="AC14" i="25"/>
  <c r="AC15" i="25"/>
  <c r="AC16" i="25"/>
  <c r="AC17" i="25"/>
  <c r="AC18" i="25"/>
  <c r="AC19" i="25"/>
  <c r="AC20" i="25"/>
  <c r="AC21" i="25"/>
  <c r="AC22" i="25"/>
  <c r="AC23" i="25"/>
  <c r="AC24" i="25"/>
  <c r="AC25" i="25"/>
  <c r="AC26" i="25"/>
  <c r="AC27" i="25"/>
  <c r="AC28" i="25"/>
  <c r="AC29" i="25"/>
  <c r="AC30" i="25"/>
  <c r="AC31" i="25"/>
  <c r="AC32" i="25"/>
  <c r="AC33" i="25"/>
  <c r="AC34" i="25"/>
  <c r="AC35" i="25"/>
  <c r="AC36" i="25"/>
  <c r="AC37" i="25"/>
  <c r="AC38" i="25"/>
  <c r="AC39" i="25"/>
  <c r="AC40" i="25"/>
  <c r="AC41" i="25"/>
  <c r="AC2" i="26"/>
  <c r="AC3" i="26"/>
  <c r="AC4" i="26"/>
  <c r="AC5" i="26"/>
  <c r="AC6" i="26"/>
  <c r="AC3" i="28"/>
  <c r="AC4" i="28"/>
  <c r="AC5" i="28"/>
  <c r="AC6" i="28"/>
  <c r="AC7" i="28"/>
  <c r="AC8" i="28"/>
  <c r="AC9" i="28"/>
  <c r="AC10" i="28"/>
  <c r="AC11" i="28"/>
  <c r="AC12" i="28"/>
  <c r="AC13" i="28"/>
  <c r="AC14" i="28"/>
  <c r="AC15" i="28"/>
  <c r="AC2" i="29"/>
  <c r="AC3" i="29"/>
  <c r="AC2" i="24"/>
  <c r="AC3" i="24"/>
  <c r="AC4" i="24"/>
  <c r="AC5" i="24"/>
  <c r="AC6" i="24"/>
  <c r="AC7" i="24"/>
  <c r="AB2" i="13"/>
  <c r="AB3" i="13"/>
  <c r="AB4" i="13"/>
  <c r="AB5" i="13"/>
  <c r="AB6" i="13"/>
  <c r="AB7" i="13"/>
  <c r="AB8" i="13"/>
  <c r="AB2" i="14"/>
  <c r="AB3" i="14"/>
  <c r="AB2" i="17"/>
  <c r="AB3" i="17"/>
  <c r="AB4" i="17"/>
  <c r="AB5" i="17"/>
  <c r="AB6" i="17"/>
  <c r="AB2" i="15"/>
  <c r="AB3" i="15"/>
  <c r="AB4" i="15"/>
  <c r="AB5" i="15"/>
  <c r="AB2" i="18"/>
  <c r="AB3" i="18"/>
  <c r="AB4" i="18"/>
  <c r="AB5" i="18"/>
  <c r="AB2" i="19"/>
  <c r="AB3" i="19"/>
  <c r="AB4" i="19"/>
  <c r="AB5" i="19"/>
  <c r="AB6" i="19"/>
  <c r="AB7" i="19"/>
  <c r="AB8" i="19"/>
  <c r="AB9" i="19"/>
  <c r="AB2" i="16"/>
  <c r="AB3" i="16"/>
  <c r="AB4" i="16"/>
  <c r="AB5" i="16"/>
  <c r="AB6" i="16"/>
  <c r="AB7" i="16"/>
  <c r="AB2" i="20"/>
  <c r="AB3" i="20"/>
  <c r="AB2" i="21"/>
  <c r="AB3" i="21"/>
  <c r="AB4" i="21"/>
  <c r="AB2" i="30"/>
  <c r="AB3" i="30"/>
  <c r="AB4" i="30"/>
  <c r="AB5" i="30"/>
  <c r="AB6" i="30"/>
  <c r="AB7" i="30"/>
  <c r="AB8" i="30"/>
  <c r="AB9" i="30"/>
  <c r="AB10" i="30"/>
  <c r="AB11" i="30"/>
  <c r="AB12" i="30"/>
  <c r="AB2" i="22"/>
  <c r="AB3" i="22"/>
  <c r="AB4" i="22"/>
  <c r="AB5" i="22"/>
  <c r="AB6" i="22"/>
  <c r="AB7" i="22"/>
  <c r="AB8" i="22"/>
  <c r="AB9" i="22"/>
  <c r="AB10" i="22"/>
  <c r="AB11" i="22"/>
  <c r="AB12" i="22"/>
  <c r="AB13" i="22"/>
  <c r="AB14" i="22"/>
  <c r="AB2" i="23"/>
  <c r="AB3" i="23"/>
  <c r="AB4" i="23"/>
  <c r="AB5" i="23"/>
  <c r="AB6" i="23"/>
  <c r="AB7" i="23"/>
  <c r="AB8" i="23"/>
  <c r="AB9" i="23"/>
  <c r="AB10" i="23"/>
  <c r="AB11" i="23"/>
  <c r="AB12" i="23"/>
  <c r="AB13" i="23"/>
  <c r="AB14" i="23"/>
  <c r="AB2" i="25"/>
  <c r="AB3" i="25"/>
  <c r="AB4" i="25"/>
  <c r="AB5" i="25"/>
  <c r="AB6" i="25"/>
  <c r="AB7" i="25"/>
  <c r="AB8" i="25"/>
  <c r="AB9" i="25"/>
  <c r="AB10" i="25"/>
  <c r="AB11" i="25"/>
  <c r="AB12" i="25"/>
  <c r="AB13" i="25"/>
  <c r="AB14" i="25"/>
  <c r="AB15" i="25"/>
  <c r="AB16" i="25"/>
  <c r="AB17" i="25"/>
  <c r="AB18" i="25"/>
  <c r="AB19" i="25"/>
  <c r="AB20" i="25"/>
  <c r="AB21" i="25"/>
  <c r="AB22" i="25"/>
  <c r="AB23" i="25"/>
  <c r="AB24" i="25"/>
  <c r="AB25" i="25"/>
  <c r="AB26" i="25"/>
  <c r="AB27" i="25"/>
  <c r="AB28" i="25"/>
  <c r="AB29" i="25"/>
  <c r="AB30" i="25"/>
  <c r="AB31" i="25"/>
  <c r="AB32" i="25"/>
  <c r="AB33" i="25"/>
  <c r="AB34" i="25"/>
  <c r="AB35" i="25"/>
  <c r="AB36" i="25"/>
  <c r="AB37" i="25"/>
  <c r="AB38" i="25"/>
  <c r="AB39" i="25"/>
  <c r="AB40" i="25"/>
  <c r="AB41" i="25"/>
  <c r="AB3" i="26"/>
  <c r="AB4" i="26"/>
  <c r="AB5" i="26"/>
  <c r="AB6" i="26"/>
  <c r="AB3" i="28"/>
  <c r="AB4" i="28"/>
  <c r="AB5" i="28"/>
  <c r="AB6" i="28"/>
  <c r="AB7" i="28"/>
  <c r="AB8" i="28"/>
  <c r="AB9" i="28"/>
  <c r="AB10" i="28"/>
  <c r="AB11" i="28"/>
  <c r="AB12" i="28"/>
  <c r="AB13" i="28"/>
  <c r="AB14" i="28"/>
  <c r="AB15" i="28"/>
  <c r="AB2" i="29"/>
  <c r="AB3" i="29"/>
  <c r="AB2" i="24"/>
  <c r="AB3" i="24"/>
  <c r="AB4" i="24"/>
  <c r="AB5" i="24"/>
  <c r="AB6" i="24"/>
  <c r="AB7" i="24"/>
  <c r="AF2" i="25"/>
  <c r="AF3" i="25"/>
  <c r="AF4" i="25"/>
  <c r="AF5" i="25"/>
  <c r="AF6" i="25"/>
  <c r="AF7" i="25"/>
  <c r="AF8" i="25"/>
  <c r="AF9" i="25"/>
  <c r="AF10" i="25"/>
  <c r="AF11" i="25"/>
  <c r="AF12" i="25"/>
  <c r="AF13" i="25"/>
  <c r="AF14" i="25"/>
  <c r="AF15" i="25"/>
  <c r="AF16" i="25"/>
  <c r="AF17" i="25"/>
  <c r="AF18" i="25"/>
  <c r="AF19" i="25"/>
  <c r="AF20" i="25"/>
  <c r="AF21" i="25"/>
  <c r="AF22" i="25"/>
  <c r="AF23" i="25"/>
  <c r="AF24" i="25"/>
  <c r="AF25" i="25"/>
  <c r="AF26" i="25"/>
  <c r="AF27" i="25"/>
  <c r="AF28" i="25"/>
  <c r="AF29" i="25"/>
  <c r="AF30" i="25"/>
  <c r="AF31" i="25"/>
  <c r="AF32" i="25"/>
  <c r="AF33" i="25"/>
  <c r="AF34" i="25"/>
  <c r="AF35" i="25"/>
  <c r="AF36" i="25"/>
  <c r="AF37" i="25"/>
  <c r="AF38" i="25"/>
  <c r="AF39" i="25"/>
  <c r="AF40" i="25"/>
  <c r="AF41" i="25"/>
  <c r="AE2" i="25"/>
  <c r="AE3" i="25"/>
  <c r="AE4" i="25"/>
  <c r="AE5" i="25"/>
  <c r="AE6" i="25"/>
  <c r="AE7" i="25"/>
  <c r="AE8" i="25"/>
  <c r="AE9" i="25"/>
  <c r="AE10" i="25"/>
  <c r="AE11" i="25"/>
  <c r="AE12" i="25"/>
  <c r="AE13" i="25"/>
  <c r="AE14" i="25"/>
  <c r="AE15" i="25"/>
  <c r="AE16" i="25"/>
  <c r="AE17" i="25"/>
  <c r="AE18" i="25"/>
  <c r="AE19" i="25"/>
  <c r="AE20" i="25"/>
  <c r="AE21" i="25"/>
  <c r="AE22" i="25"/>
  <c r="AE23" i="25"/>
  <c r="AE24" i="25"/>
  <c r="AE25" i="25"/>
  <c r="AE26" i="25"/>
  <c r="AE27" i="25"/>
  <c r="AE28" i="25"/>
  <c r="AE29" i="25"/>
  <c r="AE30" i="25"/>
  <c r="AE31" i="25"/>
  <c r="AE32" i="25"/>
  <c r="AE33" i="25"/>
  <c r="AE34" i="25"/>
  <c r="AE35" i="25"/>
  <c r="AE36" i="25"/>
  <c r="AE37" i="25"/>
  <c r="AE38" i="25"/>
  <c r="AE39" i="25"/>
  <c r="AE40" i="25"/>
  <c r="AE41" i="25"/>
  <c r="AG36" i="25"/>
  <c r="AD37" i="25"/>
  <c r="AD36" i="25"/>
  <c r="Z49" i="2"/>
  <c r="AA49" i="2"/>
  <c r="T2" i="24"/>
  <c r="AA50" i="2"/>
  <c r="T3" i="24"/>
  <c r="AA51" i="2"/>
  <c r="Z53" i="2"/>
  <c r="AA53" i="2"/>
  <c r="T6" i="24"/>
  <c r="Z54" i="2"/>
  <c r="AA54" i="2"/>
  <c r="T7" i="24"/>
  <c r="T130" i="2"/>
  <c r="U130" i="2"/>
  <c r="N2" i="22"/>
  <c r="T131" i="2"/>
  <c r="U131" i="2"/>
  <c r="N3" i="22"/>
  <c r="T132" i="2"/>
  <c r="U132" i="2"/>
  <c r="N4" i="22"/>
  <c r="U133" i="2"/>
  <c r="N5" i="22"/>
  <c r="T134" i="2"/>
  <c r="U134" i="2"/>
  <c r="N6" i="22"/>
  <c r="T135" i="2"/>
  <c r="U135" i="2"/>
  <c r="N7" i="22"/>
  <c r="U136" i="2"/>
  <c r="N8" i="22"/>
  <c r="T137" i="2"/>
  <c r="U137" i="2"/>
  <c r="N9" i="22"/>
  <c r="T138" i="2"/>
  <c r="U138" i="2"/>
  <c r="N10" i="22"/>
  <c r="U139" i="2"/>
  <c r="N11" i="22"/>
  <c r="T140" i="2"/>
  <c r="U140" i="2"/>
  <c r="N12" i="22"/>
  <c r="U141" i="2"/>
  <c r="N13" i="22"/>
  <c r="T142" i="2"/>
  <c r="U142" i="2"/>
  <c r="N14" i="22"/>
  <c r="Q130" i="2"/>
  <c r="R130" i="2"/>
  <c r="K2" i="22"/>
  <c r="Q131" i="2"/>
  <c r="R131" i="2"/>
  <c r="K3" i="22"/>
  <c r="Q132" i="2"/>
  <c r="R132" i="2"/>
  <c r="K4" i="22"/>
  <c r="R133" i="2"/>
  <c r="K5" i="22"/>
  <c r="Q134" i="2"/>
  <c r="R134" i="2"/>
  <c r="K6" i="22"/>
  <c r="Q135" i="2"/>
  <c r="R135" i="2"/>
  <c r="K7" i="22"/>
  <c r="R136" i="2"/>
  <c r="K8" i="22"/>
  <c r="Q137" i="2"/>
  <c r="R137" i="2"/>
  <c r="K9" i="22"/>
  <c r="Q138" i="2"/>
  <c r="R138" i="2"/>
  <c r="K10" i="22"/>
  <c r="R139" i="2"/>
  <c r="K11" i="22"/>
  <c r="Q140" i="2"/>
  <c r="R140" i="2"/>
  <c r="K12" i="22"/>
  <c r="R141" i="2"/>
  <c r="K13" i="22"/>
  <c r="Q142" i="2"/>
  <c r="R142" i="2"/>
  <c r="K14" i="22"/>
  <c r="AA9" i="2"/>
  <c r="T2" i="14"/>
  <c r="AA10" i="2"/>
  <c r="T3" i="14"/>
  <c r="Z148" i="2"/>
  <c r="AA148" i="2"/>
  <c r="T2" i="29"/>
  <c r="Z149" i="2"/>
  <c r="AA149" i="2"/>
  <c r="T3" i="29"/>
  <c r="Z143" i="2"/>
  <c r="AA143" i="2"/>
  <c r="T2" i="26"/>
  <c r="AA144" i="2"/>
  <c r="T3" i="26"/>
  <c r="Z145" i="2"/>
  <c r="AA145" i="2"/>
  <c r="T4" i="26"/>
  <c r="Z146" i="2"/>
  <c r="AA146" i="2"/>
  <c r="T5" i="26"/>
  <c r="Z147" i="2"/>
  <c r="AA147" i="2"/>
  <c r="T6" i="26"/>
  <c r="Z36" i="2"/>
  <c r="AA36" i="2"/>
  <c r="T2" i="23"/>
  <c r="Z37" i="2"/>
  <c r="AA37" i="2"/>
  <c r="T3" i="23"/>
  <c r="Z38" i="2"/>
  <c r="AA38" i="2"/>
  <c r="T4" i="23"/>
  <c r="Z39" i="2"/>
  <c r="AA39" i="2"/>
  <c r="T5" i="23"/>
  <c r="Z40" i="2"/>
  <c r="AA40" i="2"/>
  <c r="T6" i="23"/>
  <c r="Z41" i="2"/>
  <c r="AA41" i="2"/>
  <c r="T7" i="23"/>
  <c r="Z42" i="2"/>
  <c r="AA42" i="2"/>
  <c r="T8" i="23"/>
  <c r="Z43" i="2"/>
  <c r="AA43" i="2"/>
  <c r="T9" i="23"/>
  <c r="Z44" i="2"/>
  <c r="AA44" i="2"/>
  <c r="T10" i="23"/>
  <c r="Z45" i="2"/>
  <c r="AA45" i="2"/>
  <c r="T11" i="23"/>
  <c r="Z46" i="2"/>
  <c r="AA46" i="2"/>
  <c r="T12" i="23"/>
  <c r="Z47" i="2"/>
  <c r="AA47" i="2"/>
  <c r="T13" i="23"/>
  <c r="Z48" i="2"/>
  <c r="AA48" i="2"/>
  <c r="T14" i="23"/>
  <c r="Z112" i="2"/>
  <c r="AA112" i="2"/>
  <c r="T2" i="30"/>
  <c r="Z113" i="2"/>
  <c r="AA113" i="2"/>
  <c r="T3" i="30"/>
  <c r="AA114" i="2"/>
  <c r="T4" i="30"/>
  <c r="AA115" i="2"/>
  <c r="T5" i="30"/>
  <c r="AA116" i="2"/>
  <c r="T6" i="30"/>
  <c r="AA117" i="2"/>
  <c r="T7" i="30"/>
  <c r="AA118" i="2"/>
  <c r="T8" i="30"/>
  <c r="AA119" i="2"/>
  <c r="T9" i="30"/>
  <c r="Z120" i="2"/>
  <c r="AA120" i="2"/>
  <c r="T10" i="30"/>
  <c r="Z121" i="2"/>
  <c r="AA121" i="2"/>
  <c r="T11" i="30"/>
  <c r="Z122" i="2"/>
  <c r="AA122" i="2"/>
  <c r="T12" i="30"/>
  <c r="Z33" i="2"/>
  <c r="AA33" i="2"/>
  <c r="T2" i="21"/>
  <c r="Z34" i="2"/>
  <c r="AA34" i="2"/>
  <c r="T3" i="21"/>
  <c r="Z35" i="2"/>
  <c r="AA35" i="2"/>
  <c r="T4" i="21"/>
  <c r="Z32" i="2"/>
  <c r="AA32" i="2"/>
  <c r="T2" i="20"/>
  <c r="T3" i="20"/>
  <c r="S9" i="31"/>
  <c r="Z124" i="2"/>
  <c r="AA124" i="2"/>
  <c r="T2" i="16"/>
  <c r="Z125" i="2"/>
  <c r="AA125" i="2"/>
  <c r="T3" i="16"/>
  <c r="Z126" i="2"/>
  <c r="AA126" i="2"/>
  <c r="T4" i="16"/>
  <c r="Z127" i="2"/>
  <c r="AA127" i="2"/>
  <c r="T5" i="16"/>
  <c r="Z128" i="2"/>
  <c r="AA128" i="2"/>
  <c r="T6" i="16"/>
  <c r="AA129" i="2"/>
  <c r="Z20" i="2"/>
  <c r="AA20" i="2"/>
  <c r="T2" i="18"/>
  <c r="AA21" i="2"/>
  <c r="T3" i="18"/>
  <c r="AA22" i="2"/>
  <c r="T4" i="18"/>
  <c r="Z23" i="2"/>
  <c r="AA23" i="2"/>
  <c r="T5" i="18"/>
  <c r="Z11" i="2"/>
  <c r="AA11" i="2"/>
  <c r="T2" i="15"/>
  <c r="AA12" i="2"/>
  <c r="T3" i="15"/>
  <c r="AA13" i="2"/>
  <c r="T4" i="15"/>
  <c r="Z14" i="2"/>
  <c r="AA14" i="2"/>
  <c r="T5" i="15"/>
  <c r="AK45" i="2"/>
  <c r="AD11" i="23"/>
  <c r="AK44" i="2"/>
  <c r="AD10" i="23"/>
  <c r="AK43" i="2"/>
  <c r="AD9" i="23"/>
  <c r="AK41" i="2"/>
  <c r="AD7" i="23"/>
  <c r="AK40" i="2"/>
  <c r="AD6" i="23"/>
  <c r="AK39" i="2"/>
  <c r="AD5" i="23"/>
  <c r="AK38" i="2"/>
  <c r="AD4" i="23"/>
  <c r="AK37" i="2"/>
  <c r="AD3" i="23"/>
  <c r="AK36" i="2"/>
  <c r="AD2" i="23"/>
  <c r="AK8" i="2"/>
  <c r="AD8" i="13"/>
  <c r="AK7" i="2"/>
  <c r="AD7" i="13"/>
  <c r="AK6" i="2"/>
  <c r="AD6" i="13"/>
  <c r="AK5" i="2"/>
  <c r="AD5" i="13"/>
  <c r="AK4" i="2"/>
  <c r="AD4" i="13"/>
  <c r="AK3" i="2"/>
  <c r="AD3" i="13"/>
  <c r="AK2" i="2"/>
  <c r="AD2" i="13"/>
  <c r="AK29" i="2"/>
  <c r="AD7" i="19"/>
  <c r="AK28" i="2"/>
  <c r="AD6" i="19"/>
  <c r="AK27" i="2"/>
  <c r="AD5" i="19"/>
  <c r="AK26" i="2"/>
  <c r="AD4" i="19"/>
  <c r="AK25" i="2"/>
  <c r="AD3" i="19"/>
  <c r="AK24" i="2"/>
  <c r="AD2" i="19"/>
  <c r="AK128" i="2"/>
  <c r="AD6" i="16"/>
  <c r="AK127" i="2"/>
  <c r="AD5" i="16"/>
  <c r="AK126" i="2"/>
  <c r="AD4" i="16"/>
  <c r="AK125" i="2"/>
  <c r="AD3" i="16"/>
  <c r="AK124" i="2"/>
  <c r="AD2" i="16"/>
  <c r="AK142" i="2"/>
  <c r="AD14" i="22"/>
  <c r="AK140" i="2"/>
  <c r="AD12" i="22"/>
  <c r="AK139" i="2"/>
  <c r="AD11" i="22"/>
  <c r="AK138" i="2"/>
  <c r="AD10" i="22"/>
  <c r="AK137" i="2"/>
  <c r="AD9" i="22"/>
  <c r="AK135" i="2"/>
  <c r="AD7" i="22"/>
  <c r="AK134" i="2"/>
  <c r="AD6" i="22"/>
  <c r="AK132" i="2"/>
  <c r="AD4" i="22"/>
  <c r="AK131" i="2"/>
  <c r="AD3" i="22"/>
  <c r="AK130" i="2"/>
  <c r="AD2" i="22"/>
  <c r="AK33" i="2"/>
  <c r="AD2" i="21"/>
  <c r="AK49" i="2"/>
  <c r="AD2" i="24"/>
  <c r="AK107" i="2"/>
  <c r="AD11" i="28"/>
  <c r="AK104" i="2"/>
  <c r="AD8" i="28"/>
  <c r="AK100" i="2"/>
  <c r="AD4" i="28"/>
  <c r="AK32" i="2"/>
  <c r="AD2" i="20"/>
  <c r="AK23" i="2"/>
  <c r="AD5" i="18"/>
  <c r="AK20" i="2"/>
  <c r="AD2" i="18"/>
  <c r="AK35" i="2"/>
  <c r="AD4" i="21"/>
  <c r="AK34" i="2"/>
  <c r="AD3" i="21"/>
  <c r="AK13" i="2"/>
  <c r="AD4" i="15"/>
  <c r="AK12" i="2"/>
  <c r="AD3" i="15"/>
  <c r="AK11" i="2"/>
  <c r="AD2" i="15"/>
  <c r="AN149" i="2"/>
  <c r="AG3" i="29"/>
  <c r="AN148" i="2"/>
  <c r="AG2" i="29"/>
  <c r="AK149" i="2"/>
  <c r="AD3" i="29"/>
  <c r="AK148" i="2"/>
  <c r="AD2" i="29"/>
  <c r="AK10" i="2"/>
  <c r="AD3" i="14"/>
  <c r="AK9" i="2"/>
  <c r="AD2" i="14"/>
  <c r="AK18" i="2"/>
  <c r="AD5" i="17"/>
  <c r="AK17" i="2"/>
  <c r="AD4" i="17"/>
  <c r="AK16" i="2"/>
  <c r="AD3" i="17"/>
  <c r="AK15" i="2"/>
  <c r="AD2" i="17"/>
  <c r="AK147" i="2"/>
  <c r="AD6" i="26"/>
  <c r="AK146" i="2"/>
  <c r="AD5" i="26"/>
  <c r="AK145" i="2"/>
  <c r="AD4" i="26"/>
  <c r="AK143" i="2"/>
  <c r="AD2" i="26"/>
  <c r="AH121" i="2"/>
  <c r="AA11" i="30"/>
  <c r="AK122" i="2"/>
  <c r="AD12" i="30"/>
  <c r="AK121" i="2"/>
  <c r="AD11" i="30"/>
  <c r="AK120" i="2"/>
  <c r="AD10" i="30"/>
  <c r="AK119" i="2"/>
  <c r="AD9" i="30"/>
  <c r="AK118" i="2"/>
  <c r="AD8" i="30"/>
  <c r="AK117" i="2"/>
  <c r="AD7" i="30"/>
  <c r="AK116" i="2"/>
  <c r="AD6" i="30"/>
  <c r="AK115" i="2"/>
  <c r="AD5" i="30"/>
  <c r="AK114" i="2"/>
  <c r="AD4" i="30"/>
  <c r="AK113" i="2"/>
  <c r="AD3" i="30"/>
  <c r="AK112" i="2"/>
  <c r="AD2" i="30"/>
  <c r="AH122" i="2"/>
  <c r="AA12" i="30"/>
  <c r="U17" i="2"/>
  <c r="N4" i="17"/>
  <c r="AA141" i="2"/>
  <c r="AA94" i="2"/>
  <c r="T41" i="25"/>
  <c r="AA92" i="2"/>
  <c r="T39" i="25"/>
  <c r="AA91" i="2"/>
  <c r="T38" i="25"/>
  <c r="AA79" i="2"/>
  <c r="T26" i="25"/>
  <c r="AA76" i="2"/>
  <c r="T23" i="25"/>
  <c r="AA72" i="2"/>
  <c r="T19" i="25"/>
  <c r="AA70" i="2"/>
  <c r="T17" i="25"/>
  <c r="AA69" i="2"/>
  <c r="T16" i="25"/>
  <c r="AA68" i="2"/>
  <c r="T15" i="25"/>
  <c r="AA66" i="2"/>
  <c r="T13" i="25"/>
  <c r="AA30" i="2"/>
  <c r="T8" i="19"/>
  <c r="AA19" i="2"/>
  <c r="T6" i="17"/>
  <c r="AA17" i="2"/>
  <c r="T4" i="17"/>
  <c r="U144" i="2"/>
  <c r="N3" i="26"/>
  <c r="U129" i="2"/>
  <c r="N7" i="16"/>
  <c r="U119" i="2"/>
  <c r="N9" i="30"/>
  <c r="U118" i="2"/>
  <c r="N8" i="30"/>
  <c r="U117" i="2"/>
  <c r="N7" i="30"/>
  <c r="U116" i="2"/>
  <c r="N6" i="30"/>
  <c r="U115" i="2"/>
  <c r="N5" i="30"/>
  <c r="U114" i="2"/>
  <c r="N4" i="30"/>
  <c r="U111" i="2"/>
  <c r="N15" i="28"/>
  <c r="U109" i="2"/>
  <c r="N13" i="28"/>
  <c r="U108" i="2"/>
  <c r="N12" i="28"/>
  <c r="U107" i="2"/>
  <c r="N11" i="28"/>
  <c r="U103" i="2"/>
  <c r="N7" i="28"/>
  <c r="U102" i="2"/>
  <c r="N6" i="28"/>
  <c r="U101" i="2"/>
  <c r="N5" i="28"/>
  <c r="U100" i="2"/>
  <c r="N4" i="28"/>
  <c r="U99" i="2"/>
  <c r="N3" i="28"/>
  <c r="U98" i="2"/>
  <c r="N2" i="28"/>
  <c r="U94" i="2"/>
  <c r="N41" i="25"/>
  <c r="U92" i="2"/>
  <c r="N39" i="25"/>
  <c r="U91" i="2"/>
  <c r="N38" i="25"/>
  <c r="U79" i="2"/>
  <c r="N26" i="25"/>
  <c r="U76" i="2"/>
  <c r="N23" i="25"/>
  <c r="U72" i="2"/>
  <c r="N19" i="25"/>
  <c r="U70" i="2"/>
  <c r="N17" i="25"/>
  <c r="U69" i="2"/>
  <c r="N16" i="25"/>
  <c r="U68" i="2"/>
  <c r="N15" i="25"/>
  <c r="U66" i="2"/>
  <c r="N13" i="25"/>
  <c r="U51" i="2"/>
  <c r="N4" i="24"/>
  <c r="U50" i="2"/>
  <c r="N3" i="24"/>
  <c r="U30" i="2"/>
  <c r="N8" i="19"/>
  <c r="U22" i="2"/>
  <c r="N4" i="18"/>
  <c r="U21" i="2"/>
  <c r="N3" i="18"/>
  <c r="U19" i="2"/>
  <c r="N6" i="17"/>
  <c r="U13" i="2"/>
  <c r="N4" i="15"/>
  <c r="U12" i="2"/>
  <c r="N3" i="15"/>
  <c r="U10" i="2"/>
  <c r="N3" i="14"/>
  <c r="R144" i="2"/>
  <c r="K3" i="26"/>
  <c r="R129" i="2"/>
  <c r="K7" i="16"/>
  <c r="R119" i="2"/>
  <c r="K9" i="30"/>
  <c r="R118" i="2"/>
  <c r="K8" i="30"/>
  <c r="R117" i="2"/>
  <c r="K7" i="30"/>
  <c r="R116" i="2"/>
  <c r="K6" i="30"/>
  <c r="R115" i="2"/>
  <c r="K5" i="30"/>
  <c r="R114" i="2"/>
  <c r="K4" i="30"/>
  <c r="R111" i="2"/>
  <c r="K15" i="28"/>
  <c r="R109" i="2"/>
  <c r="K13" i="28"/>
  <c r="R108" i="2"/>
  <c r="K12" i="28"/>
  <c r="R107" i="2"/>
  <c r="K11" i="28"/>
  <c r="R103" i="2"/>
  <c r="K7" i="28"/>
  <c r="R102" i="2"/>
  <c r="K6" i="28"/>
  <c r="R101" i="2"/>
  <c r="K5" i="28"/>
  <c r="R100" i="2"/>
  <c r="K4" i="28"/>
  <c r="R99" i="2"/>
  <c r="K3" i="28"/>
  <c r="R98" i="2"/>
  <c r="K2" i="28"/>
  <c r="R94" i="2"/>
  <c r="K41" i="25"/>
  <c r="R92" i="2"/>
  <c r="K39" i="25"/>
  <c r="R91" i="2"/>
  <c r="K38" i="25"/>
  <c r="R79" i="2"/>
  <c r="K26" i="25"/>
  <c r="R76" i="2"/>
  <c r="K23" i="25"/>
  <c r="R72" i="2"/>
  <c r="K19" i="25"/>
  <c r="R70" i="2"/>
  <c r="K17" i="25"/>
  <c r="R69" i="2"/>
  <c r="K16" i="25"/>
  <c r="R68" i="2"/>
  <c r="K15" i="25"/>
  <c r="R66" i="2"/>
  <c r="K13" i="25"/>
  <c r="R51" i="2"/>
  <c r="K4" i="24"/>
  <c r="R50" i="2"/>
  <c r="K3" i="24"/>
  <c r="R30" i="2"/>
  <c r="K8" i="19"/>
  <c r="R22" i="2"/>
  <c r="K4" i="18"/>
  <c r="R21" i="2"/>
  <c r="K3" i="18"/>
  <c r="R19" i="2"/>
  <c r="K6" i="17"/>
  <c r="R17" i="2"/>
  <c r="K4" i="17"/>
  <c r="K4" i="15"/>
  <c r="R12" i="2"/>
  <c r="K3" i="15"/>
  <c r="R10" i="2"/>
  <c r="K3" i="14"/>
  <c r="Z89" i="2"/>
  <c r="AA89" i="2"/>
  <c r="T36" i="25"/>
  <c r="Z62" i="2"/>
  <c r="AA62" i="2"/>
  <c r="T9" i="25"/>
  <c r="Z59" i="2"/>
  <c r="AA59" i="2"/>
  <c r="T6" i="25"/>
  <c r="Q89" i="2"/>
  <c r="R89" i="2"/>
  <c r="K36" i="25"/>
  <c r="T89" i="2"/>
  <c r="U89" i="2"/>
  <c r="N36" i="25"/>
  <c r="T62" i="2"/>
  <c r="U62" i="2"/>
  <c r="N9" i="25"/>
  <c r="T59" i="2"/>
  <c r="U59" i="2"/>
  <c r="N6" i="25"/>
  <c r="Q59" i="2"/>
  <c r="J6" i="25"/>
  <c r="AH120" i="2"/>
  <c r="AA10" i="30"/>
  <c r="AH119" i="2"/>
  <c r="AA9" i="30"/>
  <c r="AH118" i="2"/>
  <c r="AA8" i="30"/>
  <c r="AH117" i="2"/>
  <c r="AA7" i="30"/>
  <c r="AH116" i="2"/>
  <c r="AA6" i="30"/>
  <c r="AH115" i="2"/>
  <c r="AA5" i="30"/>
  <c r="AH114" i="2"/>
  <c r="AA4" i="30"/>
  <c r="AH113" i="2"/>
  <c r="AA3" i="30"/>
  <c r="AH112" i="2"/>
  <c r="AA2" i="30"/>
  <c r="H29" i="31"/>
  <c r="G29" i="31"/>
  <c r="I26" i="31"/>
  <c r="I24" i="31"/>
  <c r="I28" i="31"/>
  <c r="I27" i="31"/>
  <c r="I25" i="31"/>
  <c r="AH49" i="2"/>
  <c r="AA2" i="24"/>
  <c r="AH147" i="2"/>
  <c r="AA6" i="26"/>
  <c r="AH146" i="2"/>
  <c r="AA5" i="26"/>
  <c r="AH145" i="2"/>
  <c r="AA4" i="26"/>
  <c r="AH143" i="2"/>
  <c r="AA2" i="26"/>
  <c r="AH149" i="2"/>
  <c r="AA3" i="29"/>
  <c r="AH148" i="2"/>
  <c r="AA2" i="29"/>
  <c r="AH18" i="2"/>
  <c r="AA5" i="17"/>
  <c r="AH17" i="2"/>
  <c r="AA4" i="17"/>
  <c r="AH16" i="2"/>
  <c r="AA3" i="17"/>
  <c r="AH15" i="2"/>
  <c r="AA2" i="17"/>
  <c r="AH23" i="2"/>
  <c r="AA5" i="18"/>
  <c r="AH20" i="2"/>
  <c r="AA2" i="18"/>
  <c r="AH32" i="2"/>
  <c r="AA2" i="20"/>
  <c r="AH13" i="2"/>
  <c r="AA4" i="15"/>
  <c r="AH12" i="2"/>
  <c r="AA3" i="15"/>
  <c r="AH11" i="2"/>
  <c r="AA2" i="15"/>
  <c r="AH35" i="2"/>
  <c r="AA4" i="21"/>
  <c r="AH34" i="2"/>
  <c r="AA3" i="21"/>
  <c r="AH33" i="2"/>
  <c r="AA2" i="21"/>
  <c r="AH142" i="2"/>
  <c r="AA14" i="22"/>
  <c r="AH140" i="2"/>
  <c r="AA12" i="22"/>
  <c r="AH139" i="2"/>
  <c r="AA11" i="22"/>
  <c r="AH138" i="2"/>
  <c r="AA10" i="22"/>
  <c r="AH137" i="2"/>
  <c r="AA9" i="22"/>
  <c r="AH135" i="2"/>
  <c r="AA7" i="22"/>
  <c r="AH134" i="2"/>
  <c r="AA6" i="22"/>
  <c r="AH132" i="2"/>
  <c r="AA4" i="22"/>
  <c r="AH131" i="2"/>
  <c r="AA3" i="22"/>
  <c r="AH130" i="2"/>
  <c r="AA2" i="22"/>
  <c r="AH100" i="2"/>
  <c r="AA4" i="28"/>
  <c r="AH104" i="2"/>
  <c r="AA8" i="28"/>
  <c r="AH107" i="2"/>
  <c r="AA11" i="28"/>
  <c r="AH128" i="2"/>
  <c r="AA6" i="16"/>
  <c r="AH127" i="2"/>
  <c r="AA5" i="16"/>
  <c r="AH126" i="2"/>
  <c r="AA4" i="16"/>
  <c r="AH125" i="2"/>
  <c r="AA3" i="16"/>
  <c r="AH124" i="2"/>
  <c r="AA2" i="16"/>
  <c r="AH89" i="2"/>
  <c r="AA36" i="25"/>
  <c r="AH87" i="2"/>
  <c r="AA34" i="25"/>
  <c r="AH86" i="2"/>
  <c r="AA33" i="25"/>
  <c r="AH85" i="2"/>
  <c r="AA32" i="25"/>
  <c r="AH83" i="2"/>
  <c r="AA30" i="25"/>
  <c r="AH82" i="2"/>
  <c r="AA29" i="25"/>
  <c r="AH81" i="2"/>
  <c r="AA28" i="25"/>
  <c r="AH79" i="2"/>
  <c r="AA26" i="25"/>
  <c r="AH78" i="2"/>
  <c r="AA25" i="25"/>
  <c r="AH77" i="2"/>
  <c r="AA24" i="25"/>
  <c r="AH75" i="2"/>
  <c r="AA22" i="25"/>
  <c r="AH74" i="2"/>
  <c r="AA21" i="25"/>
  <c r="AH73" i="2"/>
  <c r="AA20" i="25"/>
  <c r="AH71" i="2"/>
  <c r="AA18" i="25"/>
  <c r="AH70" i="2"/>
  <c r="AA17" i="25"/>
  <c r="AH69" i="2"/>
  <c r="AA16" i="25"/>
  <c r="AH67" i="2"/>
  <c r="AA14" i="25"/>
  <c r="AH66" i="2"/>
  <c r="AA13" i="25"/>
  <c r="AH65" i="2"/>
  <c r="AA12" i="25"/>
  <c r="AH62" i="2"/>
  <c r="AA9" i="25"/>
  <c r="AH60" i="2"/>
  <c r="AA7" i="25"/>
  <c r="AH58" i="2"/>
  <c r="AA5" i="25"/>
  <c r="AH56" i="2"/>
  <c r="AA3" i="25"/>
  <c r="AH90" i="2"/>
  <c r="AA37" i="25"/>
  <c r="AH88" i="2"/>
  <c r="AA35" i="25"/>
  <c r="AH84" i="2"/>
  <c r="AA31" i="25"/>
  <c r="AH80" i="2"/>
  <c r="AA27" i="25"/>
  <c r="AH76" i="2"/>
  <c r="AA23" i="25"/>
  <c r="AH72" i="2"/>
  <c r="AA19" i="25"/>
  <c r="AH68" i="2"/>
  <c r="AA15" i="25"/>
  <c r="AH61" i="2"/>
  <c r="AA8" i="25"/>
  <c r="AH59" i="2"/>
  <c r="AA6" i="25"/>
  <c r="AH57" i="2"/>
  <c r="AA4" i="25"/>
  <c r="AH55" i="2"/>
  <c r="AA2" i="25"/>
  <c r="AH10" i="2"/>
  <c r="AA3" i="14"/>
  <c r="AH9" i="2"/>
  <c r="AA2" i="14"/>
  <c r="AH8" i="2"/>
  <c r="AA8" i="13"/>
  <c r="AH7" i="2"/>
  <c r="AA7" i="13"/>
  <c r="AH6" i="2"/>
  <c r="AA6" i="13"/>
  <c r="AH5" i="2"/>
  <c r="AA5" i="13"/>
  <c r="AH4" i="2"/>
  <c r="AA4" i="13"/>
  <c r="AH3" i="2"/>
  <c r="AA3" i="13"/>
  <c r="AH2" i="2"/>
  <c r="AA2" i="13"/>
  <c r="AH45" i="2"/>
  <c r="AA11" i="23"/>
  <c r="AH44" i="2"/>
  <c r="AA10" i="23"/>
  <c r="AH43" i="2"/>
  <c r="AA9" i="23"/>
  <c r="AH41" i="2"/>
  <c r="AA7" i="23"/>
  <c r="AH40" i="2"/>
  <c r="AA6" i="23"/>
  <c r="AH39" i="2"/>
  <c r="AA5" i="23"/>
  <c r="AH38" i="2"/>
  <c r="AA4" i="23"/>
  <c r="AH37" i="2"/>
  <c r="AA3" i="23"/>
  <c r="AH36" i="2"/>
  <c r="AA2" i="23"/>
  <c r="AH29" i="2"/>
  <c r="AA7" i="19"/>
  <c r="AH28" i="2"/>
  <c r="AA6" i="19"/>
  <c r="AH27" i="2"/>
  <c r="AA5" i="19"/>
  <c r="AH26" i="2"/>
  <c r="AA4" i="19"/>
  <c r="AH25" i="2"/>
  <c r="AA3" i="19"/>
  <c r="AH24" i="2"/>
  <c r="AA2" i="19"/>
  <c r="E28" i="31"/>
  <c r="E27" i="31"/>
  <c r="E26" i="31"/>
  <c r="E25" i="31"/>
  <c r="E24" i="31"/>
  <c r="AE9" i="2"/>
  <c r="X2" i="14"/>
  <c r="AE10" i="2"/>
  <c r="X3" i="14"/>
  <c r="D29" i="31"/>
  <c r="C29" i="31"/>
  <c r="B29" i="31"/>
  <c r="W2" i="14"/>
  <c r="W3" i="14"/>
  <c r="V2" i="14"/>
  <c r="V3" i="14"/>
  <c r="U2" i="14"/>
  <c r="U3" i="14"/>
  <c r="K2" i="14"/>
  <c r="W2" i="17"/>
  <c r="W3" i="17"/>
  <c r="W4" i="17"/>
  <c r="W5" i="17"/>
  <c r="W6" i="17"/>
  <c r="V2" i="17"/>
  <c r="V3" i="17"/>
  <c r="V4" i="17"/>
  <c r="V5" i="17"/>
  <c r="V6" i="17"/>
  <c r="U2" i="17"/>
  <c r="U3" i="17"/>
  <c r="U4" i="17"/>
  <c r="U5" i="17"/>
  <c r="U6" i="17"/>
  <c r="C20" i="31"/>
  <c r="F19" i="31"/>
  <c r="F18" i="31"/>
  <c r="F17" i="31"/>
  <c r="F15" i="31"/>
  <c r="F14" i="31"/>
  <c r="F13" i="31"/>
  <c r="F12" i="31"/>
  <c r="F11" i="31"/>
  <c r="F10" i="31"/>
  <c r="F9" i="31"/>
  <c r="F8" i="31"/>
  <c r="F7" i="31"/>
  <c r="F6" i="31"/>
  <c r="F5" i="31"/>
  <c r="F4" i="31"/>
  <c r="Q3" i="2"/>
  <c r="R3" i="2"/>
  <c r="K3" i="13"/>
  <c r="Q4" i="2"/>
  <c r="J4" i="13"/>
  <c r="Q5" i="2"/>
  <c r="R5" i="2"/>
  <c r="K5" i="13"/>
  <c r="Q6" i="2"/>
  <c r="J6" i="13"/>
  <c r="Q7" i="2"/>
  <c r="J7" i="13"/>
  <c r="Q8" i="2"/>
  <c r="R8" i="2"/>
  <c r="K8" i="13"/>
  <c r="AE142" i="2"/>
  <c r="X14" i="22"/>
  <c r="AE140" i="2"/>
  <c r="X12" i="22"/>
  <c r="AE139" i="2"/>
  <c r="X11" i="22"/>
  <c r="AE138" i="2"/>
  <c r="X10" i="22"/>
  <c r="AE137" i="2"/>
  <c r="X9" i="22"/>
  <c r="AE135" i="2"/>
  <c r="X7" i="22"/>
  <c r="AE134" i="2"/>
  <c r="X6" i="22"/>
  <c r="AE132" i="2"/>
  <c r="X4" i="22"/>
  <c r="AE131" i="2"/>
  <c r="X3" i="22"/>
  <c r="AE130" i="2"/>
  <c r="X2" i="22"/>
  <c r="AM150" i="2"/>
  <c r="AL150" i="2"/>
  <c r="AJ150" i="2"/>
  <c r="AI150" i="2"/>
  <c r="AG150" i="2"/>
  <c r="AF150" i="2"/>
  <c r="T2" i="13"/>
  <c r="Z3" i="2"/>
  <c r="AA3" i="2"/>
  <c r="T3" i="13"/>
  <c r="Z4" i="2"/>
  <c r="AA4" i="2"/>
  <c r="T4" i="13"/>
  <c r="Z5" i="2"/>
  <c r="S5" i="13"/>
  <c r="Z6" i="2"/>
  <c r="AA6" i="2"/>
  <c r="T6" i="13"/>
  <c r="Z7" i="2"/>
  <c r="S7" i="13"/>
  <c r="Z8" i="2"/>
  <c r="AA8" i="2"/>
  <c r="T8" i="13"/>
  <c r="Z15" i="2"/>
  <c r="AA15" i="2"/>
  <c r="T2" i="17"/>
  <c r="Z16" i="2"/>
  <c r="S3" i="17"/>
  <c r="Z18" i="2"/>
  <c r="AA18" i="2"/>
  <c r="T5" i="17"/>
  <c r="Z24" i="2"/>
  <c r="AA24" i="2"/>
  <c r="T2" i="19"/>
  <c r="Z25" i="2"/>
  <c r="S3" i="19"/>
  <c r="Z26" i="2"/>
  <c r="S4" i="19"/>
  <c r="Z27" i="2"/>
  <c r="AA27" i="2"/>
  <c r="T5" i="19"/>
  <c r="Z28" i="2"/>
  <c r="AA28" i="2"/>
  <c r="T6" i="19"/>
  <c r="Z29" i="2"/>
  <c r="AA29" i="2"/>
  <c r="T7" i="19"/>
  <c r="Z31" i="2"/>
  <c r="AA31" i="2"/>
  <c r="T9" i="19"/>
  <c r="Z55" i="2"/>
  <c r="S2" i="25"/>
  <c r="Z56" i="2"/>
  <c r="AA56" i="2"/>
  <c r="T3" i="25"/>
  <c r="Z57" i="2"/>
  <c r="AA57" i="2"/>
  <c r="T4" i="25"/>
  <c r="Z58" i="2"/>
  <c r="AA58" i="2"/>
  <c r="Z60" i="2"/>
  <c r="AA60" i="2"/>
  <c r="T7" i="25"/>
  <c r="Z61" i="2"/>
  <c r="AA61" i="2"/>
  <c r="T8" i="25"/>
  <c r="Z63" i="2"/>
  <c r="S10" i="25"/>
  <c r="Z64" i="2"/>
  <c r="AA64" i="2"/>
  <c r="T11" i="25"/>
  <c r="Z65" i="2"/>
  <c r="AA65" i="2"/>
  <c r="T12" i="25"/>
  <c r="Z67" i="2"/>
  <c r="AA67" i="2"/>
  <c r="T14" i="25"/>
  <c r="Z71" i="2"/>
  <c r="AA71" i="2"/>
  <c r="T18" i="25"/>
  <c r="Z73" i="2"/>
  <c r="AA73" i="2"/>
  <c r="T20" i="25"/>
  <c r="Z74" i="2"/>
  <c r="S21" i="25"/>
  <c r="Z75" i="2"/>
  <c r="AA75" i="2"/>
  <c r="T22" i="25"/>
  <c r="Z77" i="2"/>
  <c r="AA77" i="2"/>
  <c r="T24" i="25"/>
  <c r="Z78" i="2"/>
  <c r="AA78" i="2"/>
  <c r="T25" i="25"/>
  <c r="Z80" i="2"/>
  <c r="AA80" i="2"/>
  <c r="T27" i="25"/>
  <c r="Z81" i="2"/>
  <c r="AA81" i="2"/>
  <c r="T28" i="25"/>
  <c r="Z82" i="2"/>
  <c r="AA82" i="2"/>
  <c r="T29" i="25"/>
  <c r="Z83" i="2"/>
  <c r="AA83" i="2"/>
  <c r="T30" i="25"/>
  <c r="Z84" i="2"/>
  <c r="S31" i="25"/>
  <c r="Z85" i="2"/>
  <c r="S32" i="25"/>
  <c r="Z86" i="2"/>
  <c r="AA86" i="2"/>
  <c r="T33" i="25"/>
  <c r="Z87" i="2"/>
  <c r="AA87" i="2"/>
  <c r="T34" i="25"/>
  <c r="Z88" i="2"/>
  <c r="S35" i="25"/>
  <c r="Z90" i="2"/>
  <c r="S37" i="25"/>
  <c r="Z93" i="2"/>
  <c r="AA93" i="2"/>
  <c r="T40" i="25"/>
  <c r="S2" i="22"/>
  <c r="S6" i="22"/>
  <c r="S10" i="22"/>
  <c r="N2" i="13"/>
  <c r="T3" i="2"/>
  <c r="U3" i="2"/>
  <c r="N3" i="13"/>
  <c r="T4" i="2"/>
  <c r="U4" i="2"/>
  <c r="N4" i="13"/>
  <c r="T5" i="2"/>
  <c r="U5" i="2"/>
  <c r="N5" i="13"/>
  <c r="T6" i="2"/>
  <c r="U6" i="2"/>
  <c r="N6" i="13"/>
  <c r="T7" i="2"/>
  <c r="M7" i="13"/>
  <c r="T8" i="2"/>
  <c r="U8" i="2"/>
  <c r="N8" i="13"/>
  <c r="U9" i="2"/>
  <c r="N2" i="14"/>
  <c r="T11" i="2"/>
  <c r="U11" i="2"/>
  <c r="N2" i="15"/>
  <c r="T14" i="2"/>
  <c r="U14" i="2"/>
  <c r="N5" i="15"/>
  <c r="T15" i="2"/>
  <c r="U15" i="2"/>
  <c r="N2" i="17"/>
  <c r="T16" i="2"/>
  <c r="U16" i="2"/>
  <c r="N3" i="17"/>
  <c r="T18" i="2"/>
  <c r="U18" i="2"/>
  <c r="N5" i="17"/>
  <c r="T20" i="2"/>
  <c r="U20" i="2"/>
  <c r="N2" i="18"/>
  <c r="T23" i="2"/>
  <c r="U23" i="2"/>
  <c r="N5" i="18"/>
  <c r="T24" i="2"/>
  <c r="U24" i="2"/>
  <c r="N2" i="19"/>
  <c r="T25" i="2"/>
  <c r="M3" i="19"/>
  <c r="T26" i="2"/>
  <c r="U26" i="2"/>
  <c r="N4" i="19"/>
  <c r="T27" i="2"/>
  <c r="U27" i="2"/>
  <c r="N5" i="19"/>
  <c r="T28" i="2"/>
  <c r="U28" i="2"/>
  <c r="N6" i="19"/>
  <c r="T29" i="2"/>
  <c r="U29" i="2"/>
  <c r="N7" i="19"/>
  <c r="T31" i="2"/>
  <c r="U31" i="2"/>
  <c r="N9" i="19"/>
  <c r="T32" i="2"/>
  <c r="U32" i="2"/>
  <c r="N2" i="20"/>
  <c r="N3" i="20"/>
  <c r="T33" i="2"/>
  <c r="U33" i="2"/>
  <c r="N2" i="21"/>
  <c r="T34" i="2"/>
  <c r="U34" i="2"/>
  <c r="N3" i="21"/>
  <c r="T35" i="2"/>
  <c r="U35" i="2"/>
  <c r="N4" i="21"/>
  <c r="T36" i="2"/>
  <c r="U36" i="2"/>
  <c r="N2" i="23"/>
  <c r="T37" i="2"/>
  <c r="U37" i="2"/>
  <c r="N3" i="23"/>
  <c r="T38" i="2"/>
  <c r="U38" i="2"/>
  <c r="N4" i="23"/>
  <c r="T39" i="2"/>
  <c r="U39" i="2"/>
  <c r="N5" i="23"/>
  <c r="T40" i="2"/>
  <c r="U40" i="2"/>
  <c r="N6" i="23"/>
  <c r="T41" i="2"/>
  <c r="U41" i="2"/>
  <c r="N7" i="23"/>
  <c r="T42" i="2"/>
  <c r="U42" i="2"/>
  <c r="N8" i="23"/>
  <c r="T43" i="2"/>
  <c r="U43" i="2"/>
  <c r="N9" i="23"/>
  <c r="T44" i="2"/>
  <c r="U44" i="2"/>
  <c r="N10" i="23"/>
  <c r="T45" i="2"/>
  <c r="U45" i="2"/>
  <c r="N11" i="23"/>
  <c r="T46" i="2"/>
  <c r="U46" i="2"/>
  <c r="N12" i="23"/>
  <c r="T47" i="2"/>
  <c r="U47" i="2"/>
  <c r="N13" i="23"/>
  <c r="T48" i="2"/>
  <c r="U48" i="2"/>
  <c r="N14" i="23"/>
  <c r="T49" i="2"/>
  <c r="U49" i="2"/>
  <c r="N2" i="24"/>
  <c r="T52" i="2"/>
  <c r="U52" i="2"/>
  <c r="N5" i="24"/>
  <c r="T53" i="2"/>
  <c r="U53" i="2"/>
  <c r="N6" i="24"/>
  <c r="T54" i="2"/>
  <c r="M7" i="24"/>
  <c r="T55" i="2"/>
  <c r="U55" i="2"/>
  <c r="N2" i="25"/>
  <c r="T56" i="2"/>
  <c r="U56" i="2"/>
  <c r="N3" i="25"/>
  <c r="T57" i="2"/>
  <c r="U57" i="2"/>
  <c r="N4" i="25"/>
  <c r="T58" i="2"/>
  <c r="U58" i="2"/>
  <c r="N5" i="25"/>
  <c r="T60" i="2"/>
  <c r="M7" i="25"/>
  <c r="T61" i="2"/>
  <c r="M8" i="25"/>
  <c r="T63" i="2"/>
  <c r="U63" i="2"/>
  <c r="N10" i="25"/>
  <c r="T64" i="2"/>
  <c r="U64" i="2"/>
  <c r="N11" i="25"/>
  <c r="T65" i="2"/>
  <c r="M12" i="25"/>
  <c r="T67" i="2"/>
  <c r="U67" i="2"/>
  <c r="N14" i="25"/>
  <c r="T71" i="2"/>
  <c r="U71" i="2"/>
  <c r="N18" i="25"/>
  <c r="T73" i="2"/>
  <c r="U73" i="2"/>
  <c r="N20" i="25"/>
  <c r="T74" i="2"/>
  <c r="U74" i="2"/>
  <c r="N21" i="25"/>
  <c r="T75" i="2"/>
  <c r="U75" i="2"/>
  <c r="N22" i="25"/>
  <c r="T77" i="2"/>
  <c r="U77" i="2"/>
  <c r="N24" i="25"/>
  <c r="T78" i="2"/>
  <c r="U78" i="2"/>
  <c r="N25" i="25"/>
  <c r="T80" i="2"/>
  <c r="U80" i="2"/>
  <c r="N27" i="25"/>
  <c r="T81" i="2"/>
  <c r="M28" i="25"/>
  <c r="T82" i="2"/>
  <c r="U82" i="2"/>
  <c r="N29" i="25"/>
  <c r="T83" i="2"/>
  <c r="M30" i="25"/>
  <c r="T84" i="2"/>
  <c r="U84" i="2"/>
  <c r="N31" i="25"/>
  <c r="T85" i="2"/>
  <c r="U85" i="2"/>
  <c r="N32" i="25"/>
  <c r="T86" i="2"/>
  <c r="U86" i="2"/>
  <c r="N33" i="25"/>
  <c r="T87" i="2"/>
  <c r="M34" i="25"/>
  <c r="T88" i="2"/>
  <c r="U88" i="2"/>
  <c r="N35" i="25"/>
  <c r="T90" i="2"/>
  <c r="M37" i="25"/>
  <c r="T93" i="2"/>
  <c r="M40" i="25"/>
  <c r="T95" i="2"/>
  <c r="U95" i="2"/>
  <c r="N2" i="27"/>
  <c r="T96" i="2"/>
  <c r="U96" i="2"/>
  <c r="N3" i="27"/>
  <c r="T97" i="2"/>
  <c r="M4" i="27"/>
  <c r="T104" i="2"/>
  <c r="U104" i="2"/>
  <c r="N8" i="28"/>
  <c r="T105" i="2"/>
  <c r="U105" i="2"/>
  <c r="N9" i="28"/>
  <c r="T106" i="2"/>
  <c r="M10" i="28"/>
  <c r="T110" i="2"/>
  <c r="M14" i="28"/>
  <c r="T112" i="2"/>
  <c r="U112" i="2"/>
  <c r="N2" i="30"/>
  <c r="T113" i="2"/>
  <c r="U113" i="2"/>
  <c r="N3" i="30"/>
  <c r="T120" i="2"/>
  <c r="U120" i="2"/>
  <c r="N10" i="30"/>
  <c r="T121" i="2"/>
  <c r="U121" i="2"/>
  <c r="N11" i="30"/>
  <c r="T122" i="2"/>
  <c r="U122" i="2"/>
  <c r="N12" i="30"/>
  <c r="T124" i="2"/>
  <c r="U124" i="2"/>
  <c r="N2" i="16"/>
  <c r="T125" i="2"/>
  <c r="U125" i="2"/>
  <c r="N3" i="16"/>
  <c r="T126" i="2"/>
  <c r="M4" i="16"/>
  <c r="T127" i="2"/>
  <c r="M5" i="16"/>
  <c r="T128" i="2"/>
  <c r="U128" i="2"/>
  <c r="N6" i="16"/>
  <c r="T143" i="2"/>
  <c r="M2" i="26"/>
  <c r="T145" i="2"/>
  <c r="U145" i="2"/>
  <c r="N4" i="26"/>
  <c r="T146" i="2"/>
  <c r="U146" i="2"/>
  <c r="N5" i="26"/>
  <c r="T147" i="2"/>
  <c r="M6" i="26"/>
  <c r="T148" i="2"/>
  <c r="U148" i="2"/>
  <c r="N2" i="29"/>
  <c r="T149" i="2"/>
  <c r="U149" i="2"/>
  <c r="N3" i="29"/>
  <c r="H12" i="30"/>
  <c r="H11" i="30"/>
  <c r="H10" i="30"/>
  <c r="H9" i="30"/>
  <c r="H8" i="30"/>
  <c r="H7" i="30"/>
  <c r="H6" i="30"/>
  <c r="H5" i="30"/>
  <c r="H4" i="30"/>
  <c r="H3" i="30"/>
  <c r="H2" i="30"/>
  <c r="AF2" i="29"/>
  <c r="AF3" i="29"/>
  <c r="AE2" i="29"/>
  <c r="AE3" i="29"/>
  <c r="Z2" i="29"/>
  <c r="Z3" i="29"/>
  <c r="Y2" i="29"/>
  <c r="Y3" i="29"/>
  <c r="W2" i="29"/>
  <c r="W3" i="29"/>
  <c r="V2" i="29"/>
  <c r="V3" i="29"/>
  <c r="U2" i="29"/>
  <c r="U3" i="29"/>
  <c r="Q148" i="2"/>
  <c r="J2" i="29"/>
  <c r="Q149" i="2"/>
  <c r="R149" i="2"/>
  <c r="K3" i="29"/>
  <c r="H3" i="29"/>
  <c r="H2" i="29"/>
  <c r="H6" i="26"/>
  <c r="H5" i="26"/>
  <c r="H4" i="26"/>
  <c r="H3" i="26"/>
  <c r="H2" i="26"/>
  <c r="Z2" i="25"/>
  <c r="Z3" i="25"/>
  <c r="Z4" i="25"/>
  <c r="Z5" i="25"/>
  <c r="Z6" i="25"/>
  <c r="Z7" i="25"/>
  <c r="Z8" i="25"/>
  <c r="Z9" i="25"/>
  <c r="Z10" i="25"/>
  <c r="Z11" i="25"/>
  <c r="Z12" i="25"/>
  <c r="Z13" i="25"/>
  <c r="Z14" i="25"/>
  <c r="Z15" i="25"/>
  <c r="Z16" i="25"/>
  <c r="Z17" i="25"/>
  <c r="Z18" i="25"/>
  <c r="Z19" i="25"/>
  <c r="Z20" i="25"/>
  <c r="Z21" i="25"/>
  <c r="Z22" i="25"/>
  <c r="Z23" i="25"/>
  <c r="Z24" i="25"/>
  <c r="Z25" i="25"/>
  <c r="Z26" i="25"/>
  <c r="Z27" i="25"/>
  <c r="Z28" i="25"/>
  <c r="Z29" i="25"/>
  <c r="Z30" i="25"/>
  <c r="Z31" i="25"/>
  <c r="Z32" i="25"/>
  <c r="Z33" i="25"/>
  <c r="Z34" i="25"/>
  <c r="Z35" i="25"/>
  <c r="Z36" i="25"/>
  <c r="Z37" i="25"/>
  <c r="Z38" i="25"/>
  <c r="Z39" i="25"/>
  <c r="Z40" i="25"/>
  <c r="Z41" i="25"/>
  <c r="Y2" i="25"/>
  <c r="Y3" i="25"/>
  <c r="Y4" i="25"/>
  <c r="Y5" i="25"/>
  <c r="Y6" i="25"/>
  <c r="Y7" i="25"/>
  <c r="Y8" i="25"/>
  <c r="Y9" i="25"/>
  <c r="Y10" i="25"/>
  <c r="Y11" i="25"/>
  <c r="Y12" i="25"/>
  <c r="Y13" i="25"/>
  <c r="Y14" i="25"/>
  <c r="Y15" i="25"/>
  <c r="Y16" i="25"/>
  <c r="Y17" i="25"/>
  <c r="Y18" i="25"/>
  <c r="Y19" i="25"/>
  <c r="Y20" i="25"/>
  <c r="Y21" i="25"/>
  <c r="Y22" i="25"/>
  <c r="Y23" i="25"/>
  <c r="Y24" i="25"/>
  <c r="Y25" i="25"/>
  <c r="Y26" i="25"/>
  <c r="Y27" i="25"/>
  <c r="Y28" i="25"/>
  <c r="Y29" i="25"/>
  <c r="Y30" i="25"/>
  <c r="Y31" i="25"/>
  <c r="Y32" i="25"/>
  <c r="Y33" i="25"/>
  <c r="Y34" i="25"/>
  <c r="Y35" i="25"/>
  <c r="Y36" i="25"/>
  <c r="Y37" i="25"/>
  <c r="Y38" i="25"/>
  <c r="Y39" i="25"/>
  <c r="Y40" i="25"/>
  <c r="Y41" i="25"/>
  <c r="AF2" i="24"/>
  <c r="AF3" i="24"/>
  <c r="AF4" i="24"/>
  <c r="AF5" i="24"/>
  <c r="AF6" i="24"/>
  <c r="AF7" i="24"/>
  <c r="AE2" i="24"/>
  <c r="AE3" i="24"/>
  <c r="AE4" i="24"/>
  <c r="AE5" i="24"/>
  <c r="AE6" i="24"/>
  <c r="AE7" i="24"/>
  <c r="Z2" i="24"/>
  <c r="Z3" i="24"/>
  <c r="Z4" i="24"/>
  <c r="Z5" i="24"/>
  <c r="Z6" i="24"/>
  <c r="Z7" i="24"/>
  <c r="Y2" i="24"/>
  <c r="Y3" i="24"/>
  <c r="Y4" i="24"/>
  <c r="Y5" i="24"/>
  <c r="Y6" i="24"/>
  <c r="Y7" i="24"/>
  <c r="W2" i="24"/>
  <c r="W3" i="24"/>
  <c r="W4" i="24"/>
  <c r="W5" i="24"/>
  <c r="W6" i="24"/>
  <c r="W7" i="24"/>
  <c r="V2" i="24"/>
  <c r="V3" i="24"/>
  <c r="V4" i="24"/>
  <c r="V5" i="24"/>
  <c r="V6" i="24"/>
  <c r="V7" i="24"/>
  <c r="U2" i="24"/>
  <c r="U3" i="24"/>
  <c r="U4" i="24"/>
  <c r="U5" i="24"/>
  <c r="U6" i="24"/>
  <c r="U7" i="24"/>
  <c r="Q49" i="2"/>
  <c r="J2" i="24"/>
  <c r="Q52" i="2"/>
  <c r="R52" i="2"/>
  <c r="K5" i="24"/>
  <c r="Q53" i="2"/>
  <c r="J6" i="24"/>
  <c r="Q54" i="2"/>
  <c r="R54" i="2"/>
  <c r="K7" i="24"/>
  <c r="H14" i="23"/>
  <c r="H13" i="23"/>
  <c r="H12" i="23"/>
  <c r="H11" i="23"/>
  <c r="H10" i="23"/>
  <c r="H9" i="23"/>
  <c r="H8" i="23"/>
  <c r="H7" i="23"/>
  <c r="H6" i="23"/>
  <c r="H5" i="23"/>
  <c r="H4" i="23"/>
  <c r="H3" i="23"/>
  <c r="H2" i="23"/>
  <c r="AF2" i="22"/>
  <c r="AF3" i="22"/>
  <c r="AF4" i="22"/>
  <c r="AF5" i="22"/>
  <c r="AF6" i="22"/>
  <c r="AF7" i="22"/>
  <c r="AF8" i="22"/>
  <c r="AF9" i="22"/>
  <c r="AF10" i="22"/>
  <c r="AF11" i="22"/>
  <c r="AF12" i="22"/>
  <c r="AF13" i="22"/>
  <c r="AF14" i="22"/>
  <c r="AE2" i="22"/>
  <c r="AE3" i="22"/>
  <c r="AE4" i="22"/>
  <c r="AE5" i="22"/>
  <c r="AE6" i="22"/>
  <c r="AE7" i="22"/>
  <c r="AE8" i="22"/>
  <c r="AE9" i="22"/>
  <c r="AE10" i="22"/>
  <c r="AE11" i="22"/>
  <c r="AE12" i="22"/>
  <c r="AE13" i="22"/>
  <c r="AE14" i="22"/>
  <c r="Z2" i="22"/>
  <c r="Z3" i="22"/>
  <c r="Z4" i="22"/>
  <c r="Z5" i="22"/>
  <c r="Z6" i="22"/>
  <c r="Z7" i="22"/>
  <c r="Z8" i="22"/>
  <c r="Z9" i="22"/>
  <c r="Z10" i="22"/>
  <c r="Z11" i="22"/>
  <c r="Z12" i="22"/>
  <c r="Z13" i="22"/>
  <c r="Z14" i="22"/>
  <c r="Y2" i="22"/>
  <c r="Y3" i="22"/>
  <c r="Y4" i="22"/>
  <c r="Y5" i="22"/>
  <c r="Y6" i="22"/>
  <c r="Y7" i="22"/>
  <c r="Y8" i="22"/>
  <c r="Y9" i="22"/>
  <c r="Y10" i="22"/>
  <c r="Y11" i="22"/>
  <c r="Y12" i="22"/>
  <c r="Y13" i="22"/>
  <c r="Y14" i="22"/>
  <c r="W2" i="22"/>
  <c r="W3" i="22"/>
  <c r="W4" i="22"/>
  <c r="W5" i="22"/>
  <c r="W6" i="22"/>
  <c r="W7" i="22"/>
  <c r="W8" i="22"/>
  <c r="W9" i="22"/>
  <c r="W10" i="22"/>
  <c r="W11" i="22"/>
  <c r="W12" i="22"/>
  <c r="W13" i="22"/>
  <c r="W14" i="22"/>
  <c r="V2" i="22"/>
  <c r="V3" i="22"/>
  <c r="V4" i="22"/>
  <c r="V5" i="22"/>
  <c r="V6" i="22"/>
  <c r="V7" i="22"/>
  <c r="V8" i="22"/>
  <c r="V9" i="22"/>
  <c r="V10" i="22"/>
  <c r="V11" i="22"/>
  <c r="V12" i="22"/>
  <c r="V13" i="22"/>
  <c r="V14" i="22"/>
  <c r="U2" i="22"/>
  <c r="U3" i="22"/>
  <c r="U4" i="22"/>
  <c r="U5" i="22"/>
  <c r="U6" i="22"/>
  <c r="U7" i="22"/>
  <c r="U8" i="22"/>
  <c r="U9" i="22"/>
  <c r="U10" i="22"/>
  <c r="U11" i="22"/>
  <c r="U12" i="22"/>
  <c r="U13" i="22"/>
  <c r="U14" i="22"/>
  <c r="H14" i="22"/>
  <c r="H13" i="22"/>
  <c r="H12" i="22"/>
  <c r="H11" i="22"/>
  <c r="H10" i="22"/>
  <c r="H9" i="22"/>
  <c r="H8" i="22"/>
  <c r="H7" i="22"/>
  <c r="H6" i="22"/>
  <c r="H5" i="22"/>
  <c r="H4" i="22"/>
  <c r="H3" i="22"/>
  <c r="H2" i="22"/>
  <c r="H4" i="21"/>
  <c r="H3" i="21"/>
  <c r="H2" i="21"/>
  <c r="H2" i="20"/>
  <c r="H9" i="19"/>
  <c r="H8" i="19"/>
  <c r="H7" i="19"/>
  <c r="H6" i="19"/>
  <c r="H5" i="19"/>
  <c r="H4" i="19"/>
  <c r="H3" i="19"/>
  <c r="H2" i="19"/>
  <c r="H5" i="18"/>
  <c r="H4" i="18"/>
  <c r="H3" i="18"/>
  <c r="H2" i="18"/>
  <c r="Q15" i="2"/>
  <c r="R15" i="2"/>
  <c r="K2" i="17"/>
  <c r="Q16" i="2"/>
  <c r="R16" i="2"/>
  <c r="K3" i="17"/>
  <c r="Q18" i="2"/>
  <c r="J5" i="17"/>
  <c r="H6" i="17"/>
  <c r="H5" i="17"/>
  <c r="H4" i="17"/>
  <c r="H3" i="17"/>
  <c r="H2" i="17"/>
  <c r="H7" i="16"/>
  <c r="H6" i="16"/>
  <c r="H5" i="16"/>
  <c r="H4" i="16"/>
  <c r="H3" i="16"/>
  <c r="H2" i="16"/>
  <c r="H5" i="15"/>
  <c r="H4" i="15"/>
  <c r="H3" i="15"/>
  <c r="I3" i="15"/>
  <c r="H2" i="15"/>
  <c r="H3" i="14"/>
  <c r="H2" i="14"/>
  <c r="H4" i="13"/>
  <c r="H8" i="13"/>
  <c r="H7" i="13"/>
  <c r="H6" i="13"/>
  <c r="H5" i="13"/>
  <c r="H3" i="13"/>
  <c r="H2" i="13"/>
  <c r="AE49" i="2"/>
  <c r="X2" i="24"/>
  <c r="H7" i="24"/>
  <c r="H6" i="24"/>
  <c r="H5" i="24"/>
  <c r="I5" i="24"/>
  <c r="H4" i="24"/>
  <c r="I4" i="24"/>
  <c r="H3" i="24"/>
  <c r="H2" i="24"/>
  <c r="AE104" i="2"/>
  <c r="X8" i="28"/>
  <c r="AE107" i="2"/>
  <c r="X11" i="28"/>
  <c r="AE100" i="2"/>
  <c r="X4" i="28"/>
  <c r="H15" i="28"/>
  <c r="H14" i="28"/>
  <c r="H13" i="28"/>
  <c r="H12" i="28"/>
  <c r="H11" i="28"/>
  <c r="H10" i="28"/>
  <c r="H9" i="28"/>
  <c r="H8" i="28"/>
  <c r="H7" i="28"/>
  <c r="H6" i="28"/>
  <c r="H5" i="28"/>
  <c r="H4" i="28"/>
  <c r="H3" i="28"/>
  <c r="H2" i="28"/>
  <c r="AE128" i="2"/>
  <c r="X6" i="16"/>
  <c r="AE127" i="2"/>
  <c r="X5" i="16"/>
  <c r="AE126" i="2"/>
  <c r="X4" i="16"/>
  <c r="AE125" i="2"/>
  <c r="X3" i="16"/>
  <c r="AE124" i="2"/>
  <c r="X2" i="16"/>
  <c r="AE35" i="2"/>
  <c r="X4" i="21"/>
  <c r="AE34" i="2"/>
  <c r="X3" i="21"/>
  <c r="AE33" i="2"/>
  <c r="X2" i="21"/>
  <c r="AG4" i="21"/>
  <c r="AF4" i="21"/>
  <c r="AE4" i="21"/>
  <c r="Z4" i="21"/>
  <c r="Y4" i="21"/>
  <c r="Y2" i="21"/>
  <c r="Y3" i="21"/>
  <c r="W4" i="21"/>
  <c r="V4" i="21"/>
  <c r="U4" i="21"/>
  <c r="O4" i="21"/>
  <c r="L4" i="21"/>
  <c r="I4" i="21"/>
  <c r="AE32" i="2"/>
  <c r="X2" i="20"/>
  <c r="AE13" i="2"/>
  <c r="X4" i="15"/>
  <c r="AE12" i="2"/>
  <c r="X3" i="15"/>
  <c r="AE11" i="2"/>
  <c r="X2" i="15"/>
  <c r="AE20" i="2"/>
  <c r="X2" i="18"/>
  <c r="AE23" i="2"/>
  <c r="X5" i="18"/>
  <c r="AE8" i="2"/>
  <c r="X8" i="13"/>
  <c r="AE7" i="2"/>
  <c r="X7" i="13"/>
  <c r="AE6" i="2"/>
  <c r="X6" i="13"/>
  <c r="AE5" i="2"/>
  <c r="X5" i="13"/>
  <c r="AE4" i="2"/>
  <c r="X4" i="13"/>
  <c r="AE3" i="2"/>
  <c r="X3" i="13"/>
  <c r="AE2" i="2"/>
  <c r="X2" i="13"/>
  <c r="AD150" i="2"/>
  <c r="AC150" i="2"/>
  <c r="AG41" i="25"/>
  <c r="AG40" i="25"/>
  <c r="AG39" i="25"/>
  <c r="AG38" i="25"/>
  <c r="AG37" i="25"/>
  <c r="AG35" i="25"/>
  <c r="AG34" i="25"/>
  <c r="AG33" i="25"/>
  <c r="AG32" i="25"/>
  <c r="AG31" i="25"/>
  <c r="AG30" i="25"/>
  <c r="AG29" i="25"/>
  <c r="AG28" i="25"/>
  <c r="AG27" i="25"/>
  <c r="AG26" i="25"/>
  <c r="AG25" i="25"/>
  <c r="AG24" i="25"/>
  <c r="AG23" i="25"/>
  <c r="AG22" i="25"/>
  <c r="AG21" i="25"/>
  <c r="AG20" i="25"/>
  <c r="AG19" i="25"/>
  <c r="AG18" i="25"/>
  <c r="AG17" i="25"/>
  <c r="AG16" i="25"/>
  <c r="AG15" i="25"/>
  <c r="AG14" i="25"/>
  <c r="AG13" i="25"/>
  <c r="AG12" i="25"/>
  <c r="AG11" i="25"/>
  <c r="AG10" i="25"/>
  <c r="AG9" i="25"/>
  <c r="AG8" i="25"/>
  <c r="AG7" i="25"/>
  <c r="AG6" i="25"/>
  <c r="AG5" i="25"/>
  <c r="AG4" i="25"/>
  <c r="AG3" i="25"/>
  <c r="AG2" i="25"/>
  <c r="AD41" i="25"/>
  <c r="AD40" i="25"/>
  <c r="AD39" i="25"/>
  <c r="AD38" i="25"/>
  <c r="AD35" i="25"/>
  <c r="AD34" i="25"/>
  <c r="AD33" i="25"/>
  <c r="AD32" i="25"/>
  <c r="AD31" i="25"/>
  <c r="AD30" i="25"/>
  <c r="AD29" i="25"/>
  <c r="AD28" i="25"/>
  <c r="AD27" i="25"/>
  <c r="AD26" i="25"/>
  <c r="AD25" i="25"/>
  <c r="AD24" i="25"/>
  <c r="AD23" i="25"/>
  <c r="AD22" i="25"/>
  <c r="AD21" i="25"/>
  <c r="AD20" i="25"/>
  <c r="AD19" i="25"/>
  <c r="AD18" i="25"/>
  <c r="AD17" i="25"/>
  <c r="AD16" i="25"/>
  <c r="AD15" i="25"/>
  <c r="AD14" i="25"/>
  <c r="AD13" i="25"/>
  <c r="AD12" i="25"/>
  <c r="AD11" i="25"/>
  <c r="AD10" i="25"/>
  <c r="AD9" i="25"/>
  <c r="AD8" i="25"/>
  <c r="AD7" i="25"/>
  <c r="AD6" i="25"/>
  <c r="AD5" i="25"/>
  <c r="AD4" i="25"/>
  <c r="AD3" i="25"/>
  <c r="AD2" i="25"/>
  <c r="AA41" i="25"/>
  <c r="AA40" i="25"/>
  <c r="AA39" i="25"/>
  <c r="AA38" i="25"/>
  <c r="AA11" i="25"/>
  <c r="AA10" i="25"/>
  <c r="W41" i="25"/>
  <c r="V41" i="25"/>
  <c r="W40" i="25"/>
  <c r="V40" i="25"/>
  <c r="X39" i="25"/>
  <c r="W39" i="25"/>
  <c r="V39" i="25"/>
  <c r="W38" i="25"/>
  <c r="V38" i="25"/>
  <c r="W37" i="25"/>
  <c r="V37" i="25"/>
  <c r="W36" i="25"/>
  <c r="V36" i="25"/>
  <c r="W35" i="25"/>
  <c r="V35" i="25"/>
  <c r="W34" i="25"/>
  <c r="V34" i="25"/>
  <c r="W33" i="25"/>
  <c r="V33" i="25"/>
  <c r="W32" i="25"/>
  <c r="V32" i="25"/>
  <c r="W31" i="25"/>
  <c r="V31" i="25"/>
  <c r="W30" i="25"/>
  <c r="V30" i="25"/>
  <c r="W29" i="25"/>
  <c r="V29" i="25"/>
  <c r="W28" i="25"/>
  <c r="V28" i="25"/>
  <c r="W27" i="25"/>
  <c r="V27" i="25"/>
  <c r="W26" i="25"/>
  <c r="V26" i="25"/>
  <c r="W25" i="25"/>
  <c r="V25" i="25"/>
  <c r="W24" i="25"/>
  <c r="V24" i="25"/>
  <c r="W23" i="25"/>
  <c r="V23" i="25"/>
  <c r="W22" i="25"/>
  <c r="V22" i="25"/>
  <c r="W21" i="25"/>
  <c r="V21" i="25"/>
  <c r="W20" i="25"/>
  <c r="V20" i="25"/>
  <c r="W19" i="25"/>
  <c r="V19" i="25"/>
  <c r="W18" i="25"/>
  <c r="V18" i="25"/>
  <c r="W17" i="25"/>
  <c r="V17" i="25"/>
  <c r="W16" i="25"/>
  <c r="V16" i="25"/>
  <c r="W15" i="25"/>
  <c r="V15" i="25"/>
  <c r="W14" i="25"/>
  <c r="V14" i="25"/>
  <c r="W13" i="25"/>
  <c r="V13" i="25"/>
  <c r="W12" i="25"/>
  <c r="V12" i="25"/>
  <c r="W11" i="25"/>
  <c r="V11" i="25"/>
  <c r="X10" i="25"/>
  <c r="W10" i="25"/>
  <c r="V10" i="25"/>
  <c r="V2" i="25"/>
  <c r="V3" i="25"/>
  <c r="V4" i="25"/>
  <c r="V5" i="25"/>
  <c r="V6" i="25"/>
  <c r="V7" i="25"/>
  <c r="V8" i="25"/>
  <c r="V9" i="25"/>
  <c r="AE90" i="2"/>
  <c r="X37" i="25"/>
  <c r="AE89" i="2"/>
  <c r="X36" i="25"/>
  <c r="AE88" i="2"/>
  <c r="X35" i="25"/>
  <c r="AE87" i="2"/>
  <c r="X34" i="25"/>
  <c r="AE86" i="2"/>
  <c r="X33" i="25"/>
  <c r="AE85" i="2"/>
  <c r="X32" i="25"/>
  <c r="AE84" i="2"/>
  <c r="X31" i="25"/>
  <c r="AE83" i="2"/>
  <c r="X30" i="25"/>
  <c r="AE82" i="2"/>
  <c r="X29" i="25"/>
  <c r="AE81" i="2"/>
  <c r="X28" i="25"/>
  <c r="AE80" i="2"/>
  <c r="X27" i="25"/>
  <c r="AE79" i="2"/>
  <c r="X26" i="25"/>
  <c r="AE78" i="2"/>
  <c r="X25" i="25"/>
  <c r="AE77" i="2"/>
  <c r="X24" i="25"/>
  <c r="AE76" i="2"/>
  <c r="X23" i="25"/>
  <c r="AE75" i="2"/>
  <c r="X22" i="25"/>
  <c r="AE74" i="2"/>
  <c r="X21" i="25"/>
  <c r="AE73" i="2"/>
  <c r="X20" i="25"/>
  <c r="AE72" i="2"/>
  <c r="X19" i="25"/>
  <c r="AE71" i="2"/>
  <c r="X18" i="25"/>
  <c r="AE70" i="2"/>
  <c r="X17" i="25"/>
  <c r="AE69" i="2"/>
  <c r="X16" i="25"/>
  <c r="AE68" i="2"/>
  <c r="X15" i="25"/>
  <c r="AE67" i="2"/>
  <c r="X14" i="25"/>
  <c r="AE66" i="2"/>
  <c r="X13" i="25"/>
  <c r="AE65" i="2"/>
  <c r="X12" i="25"/>
  <c r="AE62" i="2"/>
  <c r="X9" i="25"/>
  <c r="AE61" i="2"/>
  <c r="X8" i="25"/>
  <c r="AE60" i="2"/>
  <c r="X7" i="25"/>
  <c r="AE59" i="2"/>
  <c r="X6" i="25"/>
  <c r="AE58" i="2"/>
  <c r="X5" i="25"/>
  <c r="AE57" i="2"/>
  <c r="X4" i="25"/>
  <c r="AE56" i="2"/>
  <c r="X3" i="25"/>
  <c r="AE55" i="2"/>
  <c r="X2" i="25"/>
  <c r="Q62" i="2"/>
  <c r="AE18" i="2"/>
  <c r="X5" i="17"/>
  <c r="AE17" i="2"/>
  <c r="X4" i="17"/>
  <c r="X38" i="25"/>
  <c r="AE16" i="2"/>
  <c r="X3" i="17"/>
  <c r="AE15" i="2"/>
  <c r="X2" i="17"/>
  <c r="AE122" i="2"/>
  <c r="X12" i="30"/>
  <c r="AE121" i="2"/>
  <c r="X11" i="30"/>
  <c r="AE120" i="2"/>
  <c r="X10" i="30"/>
  <c r="AE119" i="2"/>
  <c r="X9" i="30"/>
  <c r="X11" i="25"/>
  <c r="AE118" i="2"/>
  <c r="X8" i="30"/>
  <c r="AE117" i="2"/>
  <c r="X7" i="30"/>
  <c r="AE116" i="2"/>
  <c r="X6" i="30"/>
  <c r="AE115" i="2"/>
  <c r="X5" i="30"/>
  <c r="AE114" i="2"/>
  <c r="X4" i="30"/>
  <c r="X41" i="25"/>
  <c r="AE113" i="2"/>
  <c r="X3" i="30"/>
  <c r="AE112" i="2"/>
  <c r="X2" i="30"/>
  <c r="AE45" i="2"/>
  <c r="X11" i="23"/>
  <c r="AE44" i="2"/>
  <c r="X10" i="23"/>
  <c r="AE43" i="2"/>
  <c r="X9" i="23"/>
  <c r="AE41" i="2"/>
  <c r="X7" i="23"/>
  <c r="AE40" i="2"/>
  <c r="X6" i="23"/>
  <c r="AE39" i="2"/>
  <c r="X5" i="23"/>
  <c r="AE38" i="2"/>
  <c r="X4" i="23"/>
  <c r="X40" i="25"/>
  <c r="AE37" i="2"/>
  <c r="X3" i="23"/>
  <c r="AE36" i="2"/>
  <c r="X2" i="23"/>
  <c r="AE147" i="2"/>
  <c r="X6" i="26"/>
  <c r="AE146" i="2"/>
  <c r="X5" i="26"/>
  <c r="AE145" i="2"/>
  <c r="X4" i="26"/>
  <c r="AE143" i="2"/>
  <c r="X2" i="26"/>
  <c r="AE29" i="2"/>
  <c r="X7" i="19"/>
  <c r="AE28" i="2"/>
  <c r="X6" i="19"/>
  <c r="AE27" i="2"/>
  <c r="X5" i="19"/>
  <c r="AE26" i="2"/>
  <c r="X4" i="19"/>
  <c r="AE25" i="2"/>
  <c r="X3" i="19"/>
  <c r="AE24" i="2"/>
  <c r="X2" i="19"/>
  <c r="AE149" i="2"/>
  <c r="X3" i="29"/>
  <c r="AE148" i="2"/>
  <c r="X2" i="29"/>
  <c r="Q35" i="2"/>
  <c r="R35" i="2"/>
  <c r="K4" i="21"/>
  <c r="H41" i="25"/>
  <c r="H40" i="25"/>
  <c r="H39" i="25"/>
  <c r="H38" i="25"/>
  <c r="H37" i="25"/>
  <c r="H36" i="25"/>
  <c r="H35" i="25"/>
  <c r="H34" i="25"/>
  <c r="H33" i="25"/>
  <c r="H32" i="25"/>
  <c r="H31" i="25"/>
  <c r="H30" i="25"/>
  <c r="H29" i="25"/>
  <c r="H28" i="25"/>
  <c r="H27" i="25"/>
  <c r="H26" i="25"/>
  <c r="H25" i="25"/>
  <c r="H24" i="25"/>
  <c r="H23" i="25"/>
  <c r="H22" i="25"/>
  <c r="H21" i="25"/>
  <c r="H20" i="25"/>
  <c r="H19" i="25"/>
  <c r="H18" i="25"/>
  <c r="H17" i="25"/>
  <c r="H16" i="25"/>
  <c r="H15" i="25"/>
  <c r="H14" i="25"/>
  <c r="H13" i="25"/>
  <c r="H12" i="25"/>
  <c r="H11" i="25"/>
  <c r="H10" i="25"/>
  <c r="H9" i="25"/>
  <c r="H8" i="25"/>
  <c r="H7" i="25"/>
  <c r="H6" i="25"/>
  <c r="H5" i="25"/>
  <c r="H4" i="25"/>
  <c r="H3" i="25"/>
  <c r="H2" i="25"/>
  <c r="AB150" i="2"/>
  <c r="AG12" i="30"/>
  <c r="AF12" i="30"/>
  <c r="AE12" i="30"/>
  <c r="Z12" i="30"/>
  <c r="Y12" i="30"/>
  <c r="W12" i="30"/>
  <c r="V12" i="30"/>
  <c r="U12" i="30"/>
  <c r="R12" i="30"/>
  <c r="O12" i="30"/>
  <c r="L12" i="30"/>
  <c r="I12" i="30"/>
  <c r="AG11" i="30"/>
  <c r="AF11" i="30"/>
  <c r="AE11" i="30"/>
  <c r="Z11" i="30"/>
  <c r="Y11" i="30"/>
  <c r="W11" i="30"/>
  <c r="V11" i="30"/>
  <c r="U11" i="30"/>
  <c r="R11" i="30"/>
  <c r="O11" i="30"/>
  <c r="L11" i="30"/>
  <c r="I11" i="30"/>
  <c r="AG10" i="30"/>
  <c r="AF10" i="30"/>
  <c r="AE10" i="30"/>
  <c r="Z10" i="30"/>
  <c r="Y10" i="30"/>
  <c r="W10" i="30"/>
  <c r="V10" i="30"/>
  <c r="U10" i="30"/>
  <c r="R10" i="30"/>
  <c r="O10" i="30"/>
  <c r="L10" i="30"/>
  <c r="I10" i="30"/>
  <c r="AG9" i="30"/>
  <c r="AF9" i="30"/>
  <c r="AE9" i="30"/>
  <c r="Z9" i="30"/>
  <c r="Y9" i="30"/>
  <c r="W9" i="30"/>
  <c r="V9" i="30"/>
  <c r="U9" i="30"/>
  <c r="R9" i="30"/>
  <c r="O9" i="30"/>
  <c r="L9" i="30"/>
  <c r="I9" i="30"/>
  <c r="AG8" i="30"/>
  <c r="AF8" i="30"/>
  <c r="AE8" i="30"/>
  <c r="Z8" i="30"/>
  <c r="Y8" i="30"/>
  <c r="W8" i="30"/>
  <c r="V8" i="30"/>
  <c r="U8" i="30"/>
  <c r="R8" i="30"/>
  <c r="O8" i="30"/>
  <c r="L8" i="30"/>
  <c r="I8" i="30"/>
  <c r="AG7" i="30"/>
  <c r="AF7" i="30"/>
  <c r="AE7" i="30"/>
  <c r="Z7" i="30"/>
  <c r="Y7" i="30"/>
  <c r="W7" i="30"/>
  <c r="V7" i="30"/>
  <c r="U7" i="30"/>
  <c r="R7" i="30"/>
  <c r="O7" i="30"/>
  <c r="L7" i="30"/>
  <c r="I7" i="30"/>
  <c r="AG6" i="30"/>
  <c r="AF6" i="30"/>
  <c r="AE6" i="30"/>
  <c r="Z6" i="30"/>
  <c r="Y6" i="30"/>
  <c r="W6" i="30"/>
  <c r="V6" i="30"/>
  <c r="U6" i="30"/>
  <c r="R6" i="30"/>
  <c r="O6" i="30"/>
  <c r="L6" i="30"/>
  <c r="I6" i="30"/>
  <c r="AG5" i="30"/>
  <c r="AF5" i="30"/>
  <c r="AE5" i="30"/>
  <c r="Z5" i="30"/>
  <c r="Y5" i="30"/>
  <c r="W5" i="30"/>
  <c r="V5" i="30"/>
  <c r="U5" i="30"/>
  <c r="R5" i="30"/>
  <c r="O5" i="30"/>
  <c r="L5" i="30"/>
  <c r="I5" i="30"/>
  <c r="AG4" i="30"/>
  <c r="AF4" i="30"/>
  <c r="AE4" i="30"/>
  <c r="Z4" i="30"/>
  <c r="Y4" i="30"/>
  <c r="W4" i="30"/>
  <c r="V4" i="30"/>
  <c r="U4" i="30"/>
  <c r="R4" i="30"/>
  <c r="O4" i="30"/>
  <c r="L4" i="30"/>
  <c r="I4" i="30"/>
  <c r="AG3" i="30"/>
  <c r="AF3" i="30"/>
  <c r="AE3" i="30"/>
  <c r="Z3" i="30"/>
  <c r="Y3" i="30"/>
  <c r="W3" i="30"/>
  <c r="V3" i="30"/>
  <c r="U3" i="30"/>
  <c r="R3" i="30"/>
  <c r="O3" i="30"/>
  <c r="L3" i="30"/>
  <c r="I3" i="30"/>
  <c r="AG2" i="30"/>
  <c r="AF2" i="30"/>
  <c r="AE2" i="30"/>
  <c r="Z2" i="30"/>
  <c r="Y2" i="30"/>
  <c r="W2" i="30"/>
  <c r="V2" i="30"/>
  <c r="U2" i="30"/>
  <c r="R2" i="30"/>
  <c r="O2" i="30"/>
  <c r="L2" i="30"/>
  <c r="I2" i="30"/>
  <c r="R3" i="29"/>
  <c r="O3" i="29"/>
  <c r="L3" i="29"/>
  <c r="I3" i="29"/>
  <c r="R2" i="29"/>
  <c r="O2" i="29"/>
  <c r="L2" i="29"/>
  <c r="I2" i="29"/>
  <c r="AG15" i="28"/>
  <c r="AF15" i="28"/>
  <c r="AE15" i="28"/>
  <c r="AD15" i="28"/>
  <c r="AA15" i="28"/>
  <c r="Z15" i="28"/>
  <c r="Y15" i="28"/>
  <c r="X15" i="28"/>
  <c r="W15" i="28"/>
  <c r="V15" i="28"/>
  <c r="U15" i="28"/>
  <c r="O15" i="28"/>
  <c r="L15" i="28"/>
  <c r="I15" i="28"/>
  <c r="AG14" i="28"/>
  <c r="AF14" i="28"/>
  <c r="AE14" i="28"/>
  <c r="AD14" i="28"/>
  <c r="AA14" i="28"/>
  <c r="Z14" i="28"/>
  <c r="Y14" i="28"/>
  <c r="X14" i="28"/>
  <c r="W14" i="28"/>
  <c r="V14" i="28"/>
  <c r="U14" i="28"/>
  <c r="O14" i="28"/>
  <c r="L14" i="28"/>
  <c r="I14" i="28"/>
  <c r="AG13" i="28"/>
  <c r="AF13" i="28"/>
  <c r="AE13" i="28"/>
  <c r="AD13" i="28"/>
  <c r="AA13" i="28"/>
  <c r="Z13" i="28"/>
  <c r="Y13" i="28"/>
  <c r="X13" i="28"/>
  <c r="W13" i="28"/>
  <c r="V13" i="28"/>
  <c r="U13" i="28"/>
  <c r="P13" i="28"/>
  <c r="O13" i="28"/>
  <c r="M13" i="28"/>
  <c r="L13" i="28"/>
  <c r="J13" i="28"/>
  <c r="I13" i="28"/>
  <c r="AG12" i="28"/>
  <c r="AF12" i="28"/>
  <c r="AE12" i="28"/>
  <c r="AD12" i="28"/>
  <c r="AA12" i="28"/>
  <c r="Z12" i="28"/>
  <c r="Y12" i="28"/>
  <c r="X12" i="28"/>
  <c r="W12" i="28"/>
  <c r="V12" i="28"/>
  <c r="U12" i="28"/>
  <c r="O12" i="28"/>
  <c r="L12" i="28"/>
  <c r="I12" i="28"/>
  <c r="AG11" i="28"/>
  <c r="AF11" i="28"/>
  <c r="AE11" i="28"/>
  <c r="Z11" i="28"/>
  <c r="Y11" i="28"/>
  <c r="W11" i="28"/>
  <c r="V11" i="28"/>
  <c r="U11" i="28"/>
  <c r="O11" i="28"/>
  <c r="L11" i="28"/>
  <c r="I11" i="28"/>
  <c r="AG10" i="28"/>
  <c r="AF10" i="28"/>
  <c r="AE10" i="28"/>
  <c r="AD10" i="28"/>
  <c r="AA10" i="28"/>
  <c r="Z10" i="28"/>
  <c r="Y10" i="28"/>
  <c r="X10" i="28"/>
  <c r="W10" i="28"/>
  <c r="V10" i="28"/>
  <c r="U10" i="28"/>
  <c r="O10" i="28"/>
  <c r="L10" i="28"/>
  <c r="I10" i="28"/>
  <c r="AG9" i="28"/>
  <c r="AF9" i="28"/>
  <c r="AE9" i="28"/>
  <c r="AD9" i="28"/>
  <c r="AA9" i="28"/>
  <c r="Z9" i="28"/>
  <c r="Y9" i="28"/>
  <c r="X9" i="28"/>
  <c r="W9" i="28"/>
  <c r="V9" i="28"/>
  <c r="U9" i="28"/>
  <c r="O9" i="28"/>
  <c r="L9" i="28"/>
  <c r="I9" i="28"/>
  <c r="AG8" i="28"/>
  <c r="AF8" i="28"/>
  <c r="AE8" i="28"/>
  <c r="Z8" i="28"/>
  <c r="Y8" i="28"/>
  <c r="W8" i="28"/>
  <c r="V8" i="28"/>
  <c r="U8" i="28"/>
  <c r="O8" i="28"/>
  <c r="L8" i="28"/>
  <c r="I8" i="28"/>
  <c r="AG7" i="28"/>
  <c r="AF7" i="28"/>
  <c r="AE7" i="28"/>
  <c r="AD7" i="28"/>
  <c r="AA7" i="28"/>
  <c r="Z7" i="28"/>
  <c r="Y7" i="28"/>
  <c r="X7" i="28"/>
  <c r="W7" i="28"/>
  <c r="V7" i="28"/>
  <c r="U7" i="28"/>
  <c r="O7" i="28"/>
  <c r="L7" i="28"/>
  <c r="I7" i="28"/>
  <c r="AG6" i="28"/>
  <c r="AF6" i="28"/>
  <c r="AE6" i="28"/>
  <c r="AD6" i="28"/>
  <c r="AA6" i="28"/>
  <c r="Z6" i="28"/>
  <c r="Y6" i="28"/>
  <c r="X6" i="28"/>
  <c r="W6" i="28"/>
  <c r="V6" i="28"/>
  <c r="U6" i="28"/>
  <c r="O6" i="28"/>
  <c r="L6" i="28"/>
  <c r="I6" i="28"/>
  <c r="AG5" i="28"/>
  <c r="AF5" i="28"/>
  <c r="AE5" i="28"/>
  <c r="AD5" i="28"/>
  <c r="AA5" i="28"/>
  <c r="Z5" i="28"/>
  <c r="Y5" i="28"/>
  <c r="X5" i="28"/>
  <c r="W5" i="28"/>
  <c r="V5" i="28"/>
  <c r="U5" i="28"/>
  <c r="O5" i="28"/>
  <c r="L5" i="28"/>
  <c r="I5" i="28"/>
  <c r="AG4" i="28"/>
  <c r="AF4" i="28"/>
  <c r="AE4" i="28"/>
  <c r="Z4" i="28"/>
  <c r="Y4" i="28"/>
  <c r="W4" i="28"/>
  <c r="V4" i="28"/>
  <c r="U4" i="28"/>
  <c r="O4" i="28"/>
  <c r="L4" i="28"/>
  <c r="I4" i="28"/>
  <c r="AG3" i="28"/>
  <c r="AF3" i="28"/>
  <c r="AE3" i="28"/>
  <c r="AD3" i="28"/>
  <c r="AA3" i="28"/>
  <c r="Z3" i="28"/>
  <c r="Y3" i="28"/>
  <c r="X3" i="28"/>
  <c r="W3" i="28"/>
  <c r="V3" i="28"/>
  <c r="U3" i="28"/>
  <c r="P3" i="28"/>
  <c r="O3" i="28"/>
  <c r="M3" i="28"/>
  <c r="L3" i="28"/>
  <c r="J3" i="28"/>
  <c r="I3" i="28"/>
  <c r="AG2" i="28"/>
  <c r="O2" i="28"/>
  <c r="L2" i="28"/>
  <c r="AG4" i="27"/>
  <c r="AF4" i="27"/>
  <c r="AE4" i="27"/>
  <c r="AD4" i="27"/>
  <c r="AC4" i="27"/>
  <c r="AB4" i="27"/>
  <c r="AA4" i="27"/>
  <c r="Z4" i="27"/>
  <c r="Y4" i="27"/>
  <c r="X4" i="27"/>
  <c r="W4" i="27"/>
  <c r="V4" i="27"/>
  <c r="U4" i="27"/>
  <c r="R4" i="27"/>
  <c r="O4" i="27"/>
  <c r="L4" i="27"/>
  <c r="I4" i="27"/>
  <c r="AG3" i="27"/>
  <c r="AF3" i="27"/>
  <c r="AE3" i="27"/>
  <c r="AD3" i="27"/>
  <c r="AC3" i="27"/>
  <c r="AB3" i="27"/>
  <c r="AA3" i="27"/>
  <c r="Z3" i="27"/>
  <c r="Y3" i="27"/>
  <c r="X3" i="27"/>
  <c r="W3" i="27"/>
  <c r="V3" i="27"/>
  <c r="U3" i="27"/>
  <c r="R3" i="27"/>
  <c r="O3" i="27"/>
  <c r="L3" i="27"/>
  <c r="I3" i="27"/>
  <c r="AG2" i="27"/>
  <c r="AF2" i="27"/>
  <c r="AE2" i="27"/>
  <c r="AD2" i="27"/>
  <c r="AC2" i="27"/>
  <c r="AB2" i="27"/>
  <c r="AA2" i="27"/>
  <c r="Z2" i="27"/>
  <c r="Y2" i="27"/>
  <c r="X2" i="27"/>
  <c r="W2" i="27"/>
  <c r="V2" i="27"/>
  <c r="U2" i="27"/>
  <c r="R2" i="27"/>
  <c r="O2" i="27"/>
  <c r="L2" i="27"/>
  <c r="I2" i="27"/>
  <c r="AG6" i="26"/>
  <c r="AF6" i="26"/>
  <c r="AE6" i="26"/>
  <c r="Z6" i="26"/>
  <c r="Y6" i="26"/>
  <c r="W6" i="26"/>
  <c r="V6" i="26"/>
  <c r="U6" i="26"/>
  <c r="R6" i="26"/>
  <c r="O6" i="26"/>
  <c r="L6" i="26"/>
  <c r="I6" i="26"/>
  <c r="AG5" i="26"/>
  <c r="AF5" i="26"/>
  <c r="AE5" i="26"/>
  <c r="Z5" i="26"/>
  <c r="Y5" i="26"/>
  <c r="W5" i="26"/>
  <c r="V5" i="26"/>
  <c r="U5" i="26"/>
  <c r="R5" i="26"/>
  <c r="O5" i="26"/>
  <c r="L5" i="26"/>
  <c r="I5" i="26"/>
  <c r="AG4" i="26"/>
  <c r="AF4" i="26"/>
  <c r="AE4" i="26"/>
  <c r="Z4" i="26"/>
  <c r="Y4" i="26"/>
  <c r="W4" i="26"/>
  <c r="V4" i="26"/>
  <c r="U4" i="26"/>
  <c r="R4" i="26"/>
  <c r="O4" i="26"/>
  <c r="L4" i="26"/>
  <c r="I4" i="26"/>
  <c r="AG3" i="26"/>
  <c r="AF3" i="26"/>
  <c r="AE3" i="26"/>
  <c r="AD3" i="26"/>
  <c r="AA3" i="26"/>
  <c r="Z3" i="26"/>
  <c r="Y3" i="26"/>
  <c r="X3" i="26"/>
  <c r="W3" i="26"/>
  <c r="V3" i="26"/>
  <c r="U3" i="26"/>
  <c r="S3" i="26"/>
  <c r="R3" i="26"/>
  <c r="P3" i="26"/>
  <c r="O3" i="26"/>
  <c r="M3" i="26"/>
  <c r="L3" i="26"/>
  <c r="J3" i="26"/>
  <c r="I3" i="26"/>
  <c r="AG2" i="26"/>
  <c r="AF2" i="26"/>
  <c r="AF7" i="26"/>
  <c r="AE2" i="26"/>
  <c r="Z2" i="26"/>
  <c r="Y2" i="26"/>
  <c r="W2" i="26"/>
  <c r="V2" i="26"/>
  <c r="U2" i="26"/>
  <c r="R2" i="26"/>
  <c r="O2" i="26"/>
  <c r="L2" i="26"/>
  <c r="I2" i="26"/>
  <c r="U41" i="25"/>
  <c r="S41" i="25"/>
  <c r="R41" i="25"/>
  <c r="P41" i="25"/>
  <c r="O41" i="25"/>
  <c r="M41" i="25"/>
  <c r="L41" i="25"/>
  <c r="J41" i="25"/>
  <c r="I41" i="25"/>
  <c r="U40" i="25"/>
  <c r="R40" i="25"/>
  <c r="O40" i="25"/>
  <c r="L40" i="25"/>
  <c r="I40" i="25"/>
  <c r="U39" i="25"/>
  <c r="S39" i="25"/>
  <c r="R39" i="25"/>
  <c r="P39" i="25"/>
  <c r="O39" i="25"/>
  <c r="M39" i="25"/>
  <c r="L39" i="25"/>
  <c r="J39" i="25"/>
  <c r="I39" i="25"/>
  <c r="U38" i="25"/>
  <c r="S38" i="25"/>
  <c r="R38" i="25"/>
  <c r="P38" i="25"/>
  <c r="O38" i="25"/>
  <c r="M38" i="25"/>
  <c r="L38" i="25"/>
  <c r="J38" i="25"/>
  <c r="I38" i="25"/>
  <c r="U37" i="25"/>
  <c r="R37" i="25"/>
  <c r="O37" i="25"/>
  <c r="L37" i="25"/>
  <c r="I37" i="25"/>
  <c r="U36" i="25"/>
  <c r="R36" i="25"/>
  <c r="O36" i="25"/>
  <c r="L36" i="25"/>
  <c r="I36" i="25"/>
  <c r="U35" i="25"/>
  <c r="R35" i="25"/>
  <c r="O35" i="25"/>
  <c r="L35" i="25"/>
  <c r="I35" i="25"/>
  <c r="U34" i="25"/>
  <c r="R34" i="25"/>
  <c r="O34" i="25"/>
  <c r="L34" i="25"/>
  <c r="I34" i="25"/>
  <c r="U33" i="25"/>
  <c r="R33" i="25"/>
  <c r="O33" i="25"/>
  <c r="L33" i="25"/>
  <c r="I33" i="25"/>
  <c r="U32" i="25"/>
  <c r="R32" i="25"/>
  <c r="O32" i="25"/>
  <c r="L32" i="25"/>
  <c r="I32" i="25"/>
  <c r="U31" i="25"/>
  <c r="R31" i="25"/>
  <c r="O31" i="25"/>
  <c r="L31" i="25"/>
  <c r="I31" i="25"/>
  <c r="U30" i="25"/>
  <c r="R30" i="25"/>
  <c r="O30" i="25"/>
  <c r="L30" i="25"/>
  <c r="I30" i="25"/>
  <c r="U29" i="25"/>
  <c r="R29" i="25"/>
  <c r="O29" i="25"/>
  <c r="L29" i="25"/>
  <c r="I29" i="25"/>
  <c r="U28" i="25"/>
  <c r="R28" i="25"/>
  <c r="O28" i="25"/>
  <c r="L28" i="25"/>
  <c r="I28" i="25"/>
  <c r="U27" i="25"/>
  <c r="R27" i="25"/>
  <c r="O27" i="25"/>
  <c r="L27" i="25"/>
  <c r="I27" i="25"/>
  <c r="U26" i="25"/>
  <c r="R26" i="25"/>
  <c r="O26" i="25"/>
  <c r="L26" i="25"/>
  <c r="I26" i="25"/>
  <c r="U25" i="25"/>
  <c r="R25" i="25"/>
  <c r="O25" i="25"/>
  <c r="L25" i="25"/>
  <c r="I25" i="25"/>
  <c r="U24" i="25"/>
  <c r="R24" i="25"/>
  <c r="O24" i="25"/>
  <c r="L24" i="25"/>
  <c r="I24" i="25"/>
  <c r="U23" i="25"/>
  <c r="R23" i="25"/>
  <c r="O23" i="25"/>
  <c r="L23" i="25"/>
  <c r="I23" i="25"/>
  <c r="U22" i="25"/>
  <c r="R22" i="25"/>
  <c r="O22" i="25"/>
  <c r="L22" i="25"/>
  <c r="I22" i="25"/>
  <c r="U21" i="25"/>
  <c r="R21" i="25"/>
  <c r="O21" i="25"/>
  <c r="L21" i="25"/>
  <c r="I21" i="25"/>
  <c r="U20" i="25"/>
  <c r="R20" i="25"/>
  <c r="O20" i="25"/>
  <c r="L20" i="25"/>
  <c r="I20" i="25"/>
  <c r="U19" i="25"/>
  <c r="R19" i="25"/>
  <c r="O19" i="25"/>
  <c r="L19" i="25"/>
  <c r="I19" i="25"/>
  <c r="U18" i="25"/>
  <c r="R18" i="25"/>
  <c r="O18" i="25"/>
  <c r="L18" i="25"/>
  <c r="I18" i="25"/>
  <c r="U17" i="25"/>
  <c r="R17" i="25"/>
  <c r="O17" i="25"/>
  <c r="L17" i="25"/>
  <c r="I17" i="25"/>
  <c r="U16" i="25"/>
  <c r="R16" i="25"/>
  <c r="O16" i="25"/>
  <c r="L16" i="25"/>
  <c r="I16" i="25"/>
  <c r="U15" i="25"/>
  <c r="S15" i="25"/>
  <c r="R15" i="25"/>
  <c r="P15" i="25"/>
  <c r="O15" i="25"/>
  <c r="M15" i="25"/>
  <c r="L15" i="25"/>
  <c r="J15" i="25"/>
  <c r="I15" i="25"/>
  <c r="U14" i="25"/>
  <c r="R14" i="25"/>
  <c r="O14" i="25"/>
  <c r="L14" i="25"/>
  <c r="I14" i="25"/>
  <c r="U13" i="25"/>
  <c r="R13" i="25"/>
  <c r="O13" i="25"/>
  <c r="L13" i="25"/>
  <c r="I13" i="25"/>
  <c r="U12" i="25"/>
  <c r="R12" i="25"/>
  <c r="O12" i="25"/>
  <c r="L12" i="25"/>
  <c r="I12" i="25"/>
  <c r="U11" i="25"/>
  <c r="R11" i="25"/>
  <c r="O11" i="25"/>
  <c r="L11" i="25"/>
  <c r="I11" i="25"/>
  <c r="U10" i="25"/>
  <c r="R10" i="25"/>
  <c r="O10" i="25"/>
  <c r="L10" i="25"/>
  <c r="I10" i="25"/>
  <c r="W9" i="25"/>
  <c r="U9" i="25"/>
  <c r="R9" i="25"/>
  <c r="O9" i="25"/>
  <c r="L9" i="25"/>
  <c r="I9" i="25"/>
  <c r="W8" i="25"/>
  <c r="U8" i="25"/>
  <c r="R8" i="25"/>
  <c r="O8" i="25"/>
  <c r="L8" i="25"/>
  <c r="I8" i="25"/>
  <c r="W7" i="25"/>
  <c r="U7" i="25"/>
  <c r="R7" i="25"/>
  <c r="O7" i="25"/>
  <c r="L7" i="25"/>
  <c r="I7" i="25"/>
  <c r="W6" i="25"/>
  <c r="U6" i="25"/>
  <c r="R6" i="25"/>
  <c r="O6" i="25"/>
  <c r="L6" i="25"/>
  <c r="I6" i="25"/>
  <c r="W5" i="25"/>
  <c r="U5" i="25"/>
  <c r="R5" i="25"/>
  <c r="O5" i="25"/>
  <c r="L5" i="25"/>
  <c r="I5" i="25"/>
  <c r="W4" i="25"/>
  <c r="U4" i="25"/>
  <c r="R4" i="25"/>
  <c r="O4" i="25"/>
  <c r="L4" i="25"/>
  <c r="I4" i="25"/>
  <c r="W3" i="25"/>
  <c r="U3" i="25"/>
  <c r="R3" i="25"/>
  <c r="O3" i="25"/>
  <c r="L3" i="25"/>
  <c r="I3" i="25"/>
  <c r="W2" i="25"/>
  <c r="U2" i="25"/>
  <c r="R2" i="25"/>
  <c r="O2" i="25"/>
  <c r="L2" i="25"/>
  <c r="I2" i="25"/>
  <c r="AG7" i="24"/>
  <c r="AD7" i="24"/>
  <c r="AA7" i="24"/>
  <c r="X7" i="24"/>
  <c r="R7" i="24"/>
  <c r="O7" i="24"/>
  <c r="L7" i="24"/>
  <c r="I7" i="24"/>
  <c r="AG6" i="24"/>
  <c r="AD6" i="24"/>
  <c r="AA6" i="24"/>
  <c r="X6" i="24"/>
  <c r="R6" i="24"/>
  <c r="O6" i="24"/>
  <c r="L6" i="24"/>
  <c r="I6" i="24"/>
  <c r="AG5" i="24"/>
  <c r="AD5" i="24"/>
  <c r="AA5" i="24"/>
  <c r="X5" i="24"/>
  <c r="R5" i="24"/>
  <c r="O5" i="24"/>
  <c r="L5" i="24"/>
  <c r="AG4" i="24"/>
  <c r="AD4" i="24"/>
  <c r="AA4" i="24"/>
  <c r="X4" i="24"/>
  <c r="R4" i="24"/>
  <c r="O4" i="24"/>
  <c r="L4" i="24"/>
  <c r="AG3" i="24"/>
  <c r="AD3" i="24"/>
  <c r="AA3" i="24"/>
  <c r="X3" i="24"/>
  <c r="R3" i="24"/>
  <c r="O3" i="24"/>
  <c r="L3" i="24"/>
  <c r="I3" i="24"/>
  <c r="AG2" i="24"/>
  <c r="R2" i="24"/>
  <c r="O2" i="24"/>
  <c r="L2" i="24"/>
  <c r="I2" i="24"/>
  <c r="AG14" i="23"/>
  <c r="AF14" i="23"/>
  <c r="AE14" i="23"/>
  <c r="AD14" i="23"/>
  <c r="AA14" i="23"/>
  <c r="Z14" i="23"/>
  <c r="Y14" i="23"/>
  <c r="X14" i="23"/>
  <c r="W14" i="23"/>
  <c r="V14" i="23"/>
  <c r="U14" i="23"/>
  <c r="R14" i="23"/>
  <c r="O14" i="23"/>
  <c r="L14" i="23"/>
  <c r="I14" i="23"/>
  <c r="AG13" i="23"/>
  <c r="AF13" i="23"/>
  <c r="AE13" i="23"/>
  <c r="AD13" i="23"/>
  <c r="AA13" i="23"/>
  <c r="Z13" i="23"/>
  <c r="Y13" i="23"/>
  <c r="X13" i="23"/>
  <c r="W13" i="23"/>
  <c r="V13" i="23"/>
  <c r="U13" i="23"/>
  <c r="R13" i="23"/>
  <c r="O13" i="23"/>
  <c r="L13" i="23"/>
  <c r="I13" i="23"/>
  <c r="AG12" i="23"/>
  <c r="AF12" i="23"/>
  <c r="AE12" i="23"/>
  <c r="AD12" i="23"/>
  <c r="AA12" i="23"/>
  <c r="Z12" i="23"/>
  <c r="Y12" i="23"/>
  <c r="X12" i="23"/>
  <c r="W12" i="23"/>
  <c r="V12" i="23"/>
  <c r="U12" i="23"/>
  <c r="R12" i="23"/>
  <c r="O12" i="23"/>
  <c r="L12" i="23"/>
  <c r="I12" i="23"/>
  <c r="AG11" i="23"/>
  <c r="AF11" i="23"/>
  <c r="AE11" i="23"/>
  <c r="Z11" i="23"/>
  <c r="Y11" i="23"/>
  <c r="W11" i="23"/>
  <c r="V11" i="23"/>
  <c r="U11" i="23"/>
  <c r="R11" i="23"/>
  <c r="O11" i="23"/>
  <c r="L11" i="23"/>
  <c r="I11" i="23"/>
  <c r="AG10" i="23"/>
  <c r="AF10" i="23"/>
  <c r="AE10" i="23"/>
  <c r="Z10" i="23"/>
  <c r="Y10" i="23"/>
  <c r="W10" i="23"/>
  <c r="V10" i="23"/>
  <c r="U10" i="23"/>
  <c r="R10" i="23"/>
  <c r="O10" i="23"/>
  <c r="L10" i="23"/>
  <c r="I10" i="23"/>
  <c r="AG9" i="23"/>
  <c r="AF9" i="23"/>
  <c r="AE9" i="23"/>
  <c r="Z9" i="23"/>
  <c r="Y9" i="23"/>
  <c r="W9" i="23"/>
  <c r="V9" i="23"/>
  <c r="U9" i="23"/>
  <c r="R9" i="23"/>
  <c r="O9" i="23"/>
  <c r="L9" i="23"/>
  <c r="I9" i="23"/>
  <c r="AG8" i="23"/>
  <c r="AF8" i="23"/>
  <c r="AE8" i="23"/>
  <c r="AD8" i="23"/>
  <c r="AA8" i="23"/>
  <c r="Z8" i="23"/>
  <c r="Y8" i="23"/>
  <c r="X8" i="23"/>
  <c r="W8" i="23"/>
  <c r="V8" i="23"/>
  <c r="U8" i="23"/>
  <c r="R8" i="23"/>
  <c r="O8" i="23"/>
  <c r="L8" i="23"/>
  <c r="I8" i="23"/>
  <c r="AG7" i="23"/>
  <c r="AF7" i="23"/>
  <c r="AE7" i="23"/>
  <c r="Z7" i="23"/>
  <c r="Y7" i="23"/>
  <c r="W7" i="23"/>
  <c r="V7" i="23"/>
  <c r="U7" i="23"/>
  <c r="R7" i="23"/>
  <c r="O7" i="23"/>
  <c r="L7" i="23"/>
  <c r="I7" i="23"/>
  <c r="AG6" i="23"/>
  <c r="AF6" i="23"/>
  <c r="AE6" i="23"/>
  <c r="Z6" i="23"/>
  <c r="Y6" i="23"/>
  <c r="W6" i="23"/>
  <c r="V6" i="23"/>
  <c r="U6" i="23"/>
  <c r="R6" i="23"/>
  <c r="O6" i="23"/>
  <c r="L6" i="23"/>
  <c r="I6" i="23"/>
  <c r="AG5" i="23"/>
  <c r="AF5" i="23"/>
  <c r="AE5" i="23"/>
  <c r="Z5" i="23"/>
  <c r="Y5" i="23"/>
  <c r="W5" i="23"/>
  <c r="V5" i="23"/>
  <c r="U5" i="23"/>
  <c r="R5" i="23"/>
  <c r="O5" i="23"/>
  <c r="L5" i="23"/>
  <c r="I5" i="23"/>
  <c r="AG4" i="23"/>
  <c r="AF4" i="23"/>
  <c r="AE4" i="23"/>
  <c r="Z4" i="23"/>
  <c r="Y4" i="23"/>
  <c r="W4" i="23"/>
  <c r="V4" i="23"/>
  <c r="U4" i="23"/>
  <c r="R4" i="23"/>
  <c r="O4" i="23"/>
  <c r="L4" i="23"/>
  <c r="I4" i="23"/>
  <c r="AG3" i="23"/>
  <c r="AF3" i="23"/>
  <c r="AE3" i="23"/>
  <c r="Z3" i="23"/>
  <c r="Y3" i="23"/>
  <c r="W3" i="23"/>
  <c r="V3" i="23"/>
  <c r="U3" i="23"/>
  <c r="R3" i="23"/>
  <c r="O3" i="23"/>
  <c r="L3" i="23"/>
  <c r="I3" i="23"/>
  <c r="AG2" i="23"/>
  <c r="AF2" i="23"/>
  <c r="AE2" i="23"/>
  <c r="Z2" i="23"/>
  <c r="Y2" i="23"/>
  <c r="W2" i="23"/>
  <c r="V2" i="23"/>
  <c r="U2" i="23"/>
  <c r="R2" i="23"/>
  <c r="O2" i="23"/>
  <c r="L2" i="23"/>
  <c r="I2" i="23"/>
  <c r="AG14" i="22"/>
  <c r="R14" i="22"/>
  <c r="O14" i="22"/>
  <c r="L14" i="22"/>
  <c r="I14" i="22"/>
  <c r="AG13" i="22"/>
  <c r="AD13" i="22"/>
  <c r="AA13" i="22"/>
  <c r="X13" i="22"/>
  <c r="R13" i="22"/>
  <c r="O13" i="22"/>
  <c r="L13" i="22"/>
  <c r="I13" i="22"/>
  <c r="AG12" i="22"/>
  <c r="R12" i="22"/>
  <c r="O12" i="22"/>
  <c r="L12" i="22"/>
  <c r="I12" i="22"/>
  <c r="AG11" i="22"/>
  <c r="S11" i="22"/>
  <c r="R11" i="22"/>
  <c r="P11" i="22"/>
  <c r="O11" i="22"/>
  <c r="M11" i="22"/>
  <c r="L11" i="22"/>
  <c r="J11" i="22"/>
  <c r="I11" i="22"/>
  <c r="AG10" i="22"/>
  <c r="R10" i="22"/>
  <c r="O10" i="22"/>
  <c r="L10" i="22"/>
  <c r="I10" i="22"/>
  <c r="AG9" i="22"/>
  <c r="R9" i="22"/>
  <c r="O9" i="22"/>
  <c r="L9" i="22"/>
  <c r="I9" i="22"/>
  <c r="AG8" i="22"/>
  <c r="AD8" i="22"/>
  <c r="AA8" i="22"/>
  <c r="X8" i="22"/>
  <c r="S8" i="22"/>
  <c r="R8" i="22"/>
  <c r="P8" i="22"/>
  <c r="O8" i="22"/>
  <c r="M8" i="22"/>
  <c r="L8" i="22"/>
  <c r="J8" i="22"/>
  <c r="I8" i="22"/>
  <c r="AG7" i="22"/>
  <c r="R7" i="22"/>
  <c r="O7" i="22"/>
  <c r="L7" i="22"/>
  <c r="I7" i="22"/>
  <c r="AG6" i="22"/>
  <c r="R6" i="22"/>
  <c r="O6" i="22"/>
  <c r="L6" i="22"/>
  <c r="I6" i="22"/>
  <c r="AG5" i="22"/>
  <c r="AD5" i="22"/>
  <c r="AA5" i="22"/>
  <c r="X5" i="22"/>
  <c r="R5" i="22"/>
  <c r="O5" i="22"/>
  <c r="L5" i="22"/>
  <c r="I5" i="22"/>
  <c r="AG4" i="22"/>
  <c r="R4" i="22"/>
  <c r="O4" i="22"/>
  <c r="L4" i="22"/>
  <c r="I4" i="22"/>
  <c r="AG3" i="22"/>
  <c r="R3" i="22"/>
  <c r="O3" i="22"/>
  <c r="L3" i="22"/>
  <c r="I3" i="22"/>
  <c r="AG2" i="22"/>
  <c r="R2" i="22"/>
  <c r="O2" i="22"/>
  <c r="L2" i="22"/>
  <c r="I2" i="22"/>
  <c r="AG3" i="21"/>
  <c r="AF3" i="21"/>
  <c r="AE3" i="21"/>
  <c r="Z3" i="21"/>
  <c r="W3" i="21"/>
  <c r="V3" i="21"/>
  <c r="U3" i="21"/>
  <c r="R3" i="21"/>
  <c r="O3" i="21"/>
  <c r="L3" i="21"/>
  <c r="I3" i="21"/>
  <c r="AG2" i="21"/>
  <c r="AF2" i="21"/>
  <c r="AE2" i="21"/>
  <c r="Z2" i="21"/>
  <c r="W2" i="21"/>
  <c r="V2" i="21"/>
  <c r="U2" i="21"/>
  <c r="R2" i="21"/>
  <c r="O2" i="21"/>
  <c r="L2" i="21"/>
  <c r="I2" i="21"/>
  <c r="AG2" i="20"/>
  <c r="AF2" i="20"/>
  <c r="AF3" i="20"/>
  <c r="U9" i="31"/>
  <c r="AE2" i="20"/>
  <c r="AE3" i="20"/>
  <c r="T9" i="31"/>
  <c r="Z2" i="20"/>
  <c r="Z3" i="20"/>
  <c r="I9" i="31"/>
  <c r="Y2" i="20"/>
  <c r="Y3" i="20"/>
  <c r="H9" i="31"/>
  <c r="W2" i="20"/>
  <c r="W3" i="20"/>
  <c r="V2" i="20"/>
  <c r="V3" i="20"/>
  <c r="U2" i="20"/>
  <c r="U3" i="20"/>
  <c r="R2" i="20"/>
  <c r="O2" i="20"/>
  <c r="L2" i="20"/>
  <c r="I2" i="20"/>
  <c r="S8" i="30"/>
  <c r="S16" i="25"/>
  <c r="S5" i="22"/>
  <c r="S4" i="24"/>
  <c r="S19" i="25"/>
  <c r="S4" i="30"/>
  <c r="AG9" i="19"/>
  <c r="AD9" i="19"/>
  <c r="AA9" i="19"/>
  <c r="Z9" i="19"/>
  <c r="Y9" i="19"/>
  <c r="X9" i="19"/>
  <c r="W9" i="19"/>
  <c r="V9" i="19"/>
  <c r="U9" i="19"/>
  <c r="R9" i="19"/>
  <c r="O9" i="19"/>
  <c r="L9" i="19"/>
  <c r="I9" i="19"/>
  <c r="AG8" i="19"/>
  <c r="AD8" i="19"/>
  <c r="AA8" i="19"/>
  <c r="Z8" i="19"/>
  <c r="Y8" i="19"/>
  <c r="X8" i="19"/>
  <c r="W8" i="19"/>
  <c r="V8" i="19"/>
  <c r="U8" i="19"/>
  <c r="S8" i="19"/>
  <c r="R8" i="19"/>
  <c r="O8" i="19"/>
  <c r="L8" i="19"/>
  <c r="I8" i="19"/>
  <c r="AG7" i="19"/>
  <c r="Z7" i="19"/>
  <c r="Y7" i="19"/>
  <c r="W7" i="19"/>
  <c r="V7" i="19"/>
  <c r="U7" i="19"/>
  <c r="R7" i="19"/>
  <c r="O7" i="19"/>
  <c r="L7" i="19"/>
  <c r="I7" i="19"/>
  <c r="AG6" i="19"/>
  <c r="Z6" i="19"/>
  <c r="Y6" i="19"/>
  <c r="W6" i="19"/>
  <c r="V6" i="19"/>
  <c r="U6" i="19"/>
  <c r="R6" i="19"/>
  <c r="O6" i="19"/>
  <c r="L6" i="19"/>
  <c r="I6" i="19"/>
  <c r="AG5" i="19"/>
  <c r="Z5" i="19"/>
  <c r="Y5" i="19"/>
  <c r="W5" i="19"/>
  <c r="V5" i="19"/>
  <c r="U5" i="19"/>
  <c r="R5" i="19"/>
  <c r="O5" i="19"/>
  <c r="L5" i="19"/>
  <c r="I5" i="19"/>
  <c r="AG4" i="19"/>
  <c r="Z4" i="19"/>
  <c r="Y4" i="19"/>
  <c r="W4" i="19"/>
  <c r="V4" i="19"/>
  <c r="U4" i="19"/>
  <c r="R4" i="19"/>
  <c r="O4" i="19"/>
  <c r="L4" i="19"/>
  <c r="I4" i="19"/>
  <c r="AG3" i="19"/>
  <c r="Z3" i="19"/>
  <c r="Y3" i="19"/>
  <c r="W3" i="19"/>
  <c r="V3" i="19"/>
  <c r="U3" i="19"/>
  <c r="R3" i="19"/>
  <c r="O3" i="19"/>
  <c r="L3" i="19"/>
  <c r="I3" i="19"/>
  <c r="AG2" i="19"/>
  <c r="Z2" i="19"/>
  <c r="Y2" i="19"/>
  <c r="W2" i="19"/>
  <c r="V2" i="19"/>
  <c r="U2" i="19"/>
  <c r="R2" i="19"/>
  <c r="O2" i="19"/>
  <c r="L2" i="19"/>
  <c r="I2" i="19"/>
  <c r="AG5" i="18"/>
  <c r="AF5" i="18"/>
  <c r="AE5" i="18"/>
  <c r="Z5" i="18"/>
  <c r="Y5" i="18"/>
  <c r="W5" i="18"/>
  <c r="V5" i="18"/>
  <c r="U5" i="18"/>
  <c r="R5" i="18"/>
  <c r="O5" i="18"/>
  <c r="L5" i="18"/>
  <c r="I5" i="18"/>
  <c r="AG4" i="18"/>
  <c r="AF4" i="18"/>
  <c r="AE4" i="18"/>
  <c r="AD4" i="18"/>
  <c r="AA4" i="18"/>
  <c r="Z4" i="18"/>
  <c r="Y4" i="18"/>
  <c r="X4" i="18"/>
  <c r="W4" i="18"/>
  <c r="V4" i="18"/>
  <c r="U4" i="18"/>
  <c r="S4" i="18"/>
  <c r="R4" i="18"/>
  <c r="O4" i="18"/>
  <c r="L4" i="18"/>
  <c r="I4" i="18"/>
  <c r="AG3" i="18"/>
  <c r="AF3" i="18"/>
  <c r="AE3" i="18"/>
  <c r="AD3" i="18"/>
  <c r="AA3" i="18"/>
  <c r="Z3" i="18"/>
  <c r="Y3" i="18"/>
  <c r="X3" i="18"/>
  <c r="W3" i="18"/>
  <c r="V3" i="18"/>
  <c r="U3" i="18"/>
  <c r="S3" i="18"/>
  <c r="R3" i="18"/>
  <c r="P3" i="18"/>
  <c r="O3" i="18"/>
  <c r="M3" i="18"/>
  <c r="L3" i="18"/>
  <c r="J3" i="18"/>
  <c r="I3" i="18"/>
  <c r="AG2" i="18"/>
  <c r="AF2" i="18"/>
  <c r="AE2" i="18"/>
  <c r="Z2" i="18"/>
  <c r="Y2" i="18"/>
  <c r="W2" i="18"/>
  <c r="V2" i="18"/>
  <c r="U2" i="18"/>
  <c r="R2" i="18"/>
  <c r="O2" i="18"/>
  <c r="L2" i="18"/>
  <c r="I2" i="18"/>
  <c r="AG6" i="17"/>
  <c r="AF6" i="17"/>
  <c r="AE6" i="17"/>
  <c r="AD6" i="17"/>
  <c r="AA6" i="17"/>
  <c r="Z6" i="17"/>
  <c r="Y6" i="17"/>
  <c r="X6" i="17"/>
  <c r="S6" i="17"/>
  <c r="R6" i="17"/>
  <c r="P6" i="17"/>
  <c r="O6" i="17"/>
  <c r="M6" i="17"/>
  <c r="L6" i="17"/>
  <c r="J6" i="17"/>
  <c r="I6" i="17"/>
  <c r="AG5" i="17"/>
  <c r="AF5" i="17"/>
  <c r="Z5" i="17"/>
  <c r="Y5" i="17"/>
  <c r="R5" i="17"/>
  <c r="O5" i="17"/>
  <c r="L5" i="17"/>
  <c r="I5" i="17"/>
  <c r="AG4" i="17"/>
  <c r="AF4" i="17"/>
  <c r="AE4" i="17"/>
  <c r="Z4" i="17"/>
  <c r="Y4" i="17"/>
  <c r="S4" i="17"/>
  <c r="R4" i="17"/>
  <c r="P4" i="17"/>
  <c r="O4" i="17"/>
  <c r="M4" i="17"/>
  <c r="L4" i="17"/>
  <c r="J4" i="17"/>
  <c r="I4" i="17"/>
  <c r="AG3" i="17"/>
  <c r="AF3" i="17"/>
  <c r="AE3" i="17"/>
  <c r="Z3" i="17"/>
  <c r="Y3" i="17"/>
  <c r="R3" i="17"/>
  <c r="O3" i="17"/>
  <c r="L3" i="17"/>
  <c r="I3" i="17"/>
  <c r="AG2" i="17"/>
  <c r="AF2" i="17"/>
  <c r="AE2" i="17"/>
  <c r="Z2" i="17"/>
  <c r="Y2" i="17"/>
  <c r="R2" i="17"/>
  <c r="O2" i="17"/>
  <c r="L2" i="17"/>
  <c r="I2" i="17"/>
  <c r="AG7" i="16"/>
  <c r="AF7" i="16"/>
  <c r="AE7" i="16"/>
  <c r="AD7" i="16"/>
  <c r="AA7" i="16"/>
  <c r="Z7" i="16"/>
  <c r="Y7" i="16"/>
  <c r="X7" i="16"/>
  <c r="W7" i="16"/>
  <c r="V7" i="16"/>
  <c r="U7" i="16"/>
  <c r="S7" i="16"/>
  <c r="R7" i="16"/>
  <c r="P7" i="16"/>
  <c r="O7" i="16"/>
  <c r="M7" i="16"/>
  <c r="L7" i="16"/>
  <c r="J7" i="16"/>
  <c r="I7" i="16"/>
  <c r="AG6" i="16"/>
  <c r="AF6" i="16"/>
  <c r="AE6" i="16"/>
  <c r="Z6" i="16"/>
  <c r="Y6" i="16"/>
  <c r="W6" i="16"/>
  <c r="V6" i="16"/>
  <c r="U6" i="16"/>
  <c r="R6" i="16"/>
  <c r="O6" i="16"/>
  <c r="L6" i="16"/>
  <c r="I6" i="16"/>
  <c r="AG5" i="16"/>
  <c r="AF5" i="16"/>
  <c r="AE5" i="16"/>
  <c r="Z5" i="16"/>
  <c r="Y5" i="16"/>
  <c r="W5" i="16"/>
  <c r="V5" i="16"/>
  <c r="U5" i="16"/>
  <c r="R5" i="16"/>
  <c r="O5" i="16"/>
  <c r="L5" i="16"/>
  <c r="I5" i="16"/>
  <c r="AG4" i="16"/>
  <c r="AF4" i="16"/>
  <c r="AE4" i="16"/>
  <c r="Z4" i="16"/>
  <c r="Y4" i="16"/>
  <c r="W4" i="16"/>
  <c r="V4" i="16"/>
  <c r="U4" i="16"/>
  <c r="R4" i="16"/>
  <c r="O4" i="16"/>
  <c r="L4" i="16"/>
  <c r="I4" i="16"/>
  <c r="AG3" i="16"/>
  <c r="AF3" i="16"/>
  <c r="AE3" i="16"/>
  <c r="Z3" i="16"/>
  <c r="Y3" i="16"/>
  <c r="W3" i="16"/>
  <c r="V3" i="16"/>
  <c r="U3" i="16"/>
  <c r="R3" i="16"/>
  <c r="O3" i="16"/>
  <c r="L3" i="16"/>
  <c r="I3" i="16"/>
  <c r="AG2" i="16"/>
  <c r="AF2" i="16"/>
  <c r="AE2" i="16"/>
  <c r="Z2" i="16"/>
  <c r="Y2" i="16"/>
  <c r="W2" i="16"/>
  <c r="V2" i="16"/>
  <c r="U2" i="16"/>
  <c r="R2" i="16"/>
  <c r="O2" i="16"/>
  <c r="L2" i="16"/>
  <c r="I2" i="16"/>
  <c r="AG5" i="15"/>
  <c r="AD5" i="15"/>
  <c r="AA5" i="15"/>
  <c r="Z5" i="15"/>
  <c r="Y5" i="15"/>
  <c r="X5" i="15"/>
  <c r="W5" i="15"/>
  <c r="V5" i="15"/>
  <c r="U5" i="15"/>
  <c r="R5" i="15"/>
  <c r="O5" i="15"/>
  <c r="L5" i="15"/>
  <c r="I5" i="15"/>
  <c r="AG4" i="15"/>
  <c r="Z4" i="15"/>
  <c r="Y4" i="15"/>
  <c r="W4" i="15"/>
  <c r="V4" i="15"/>
  <c r="U4" i="15"/>
  <c r="S4" i="15"/>
  <c r="R4" i="15"/>
  <c r="O4" i="15"/>
  <c r="L4" i="15"/>
  <c r="I4" i="15"/>
  <c r="AG3" i="15"/>
  <c r="Z3" i="15"/>
  <c r="Y3" i="15"/>
  <c r="W3" i="15"/>
  <c r="V3" i="15"/>
  <c r="U3" i="15"/>
  <c r="S3" i="15"/>
  <c r="R3" i="15"/>
  <c r="O3" i="15"/>
  <c r="L3" i="15"/>
  <c r="AG2" i="15"/>
  <c r="Z2" i="15"/>
  <c r="Y2" i="15"/>
  <c r="W2" i="15"/>
  <c r="V2" i="15"/>
  <c r="U2" i="15"/>
  <c r="R2" i="15"/>
  <c r="O2" i="15"/>
  <c r="L2" i="15"/>
  <c r="I2" i="15"/>
  <c r="AG3" i="14"/>
  <c r="AF3" i="14"/>
  <c r="AE3" i="14"/>
  <c r="Z3" i="14"/>
  <c r="Y3" i="14"/>
  <c r="S3" i="14"/>
  <c r="R3" i="14"/>
  <c r="O3" i="14"/>
  <c r="L3" i="14"/>
  <c r="I3" i="14"/>
  <c r="AG2" i="14"/>
  <c r="AF2" i="14"/>
  <c r="AE2" i="14"/>
  <c r="Z2" i="14"/>
  <c r="Y2" i="14"/>
  <c r="S2" i="14"/>
  <c r="R2" i="14"/>
  <c r="O2" i="14"/>
  <c r="L2" i="14"/>
  <c r="I2" i="14"/>
  <c r="AG8" i="13"/>
  <c r="Z8" i="13"/>
  <c r="Y8" i="13"/>
  <c r="W8" i="13"/>
  <c r="V8" i="13"/>
  <c r="U8" i="13"/>
  <c r="R8" i="13"/>
  <c r="O8" i="13"/>
  <c r="L8" i="13"/>
  <c r="I8" i="13"/>
  <c r="AG7" i="13"/>
  <c r="Z7" i="13"/>
  <c r="Y7" i="13"/>
  <c r="W7" i="13"/>
  <c r="V7" i="13"/>
  <c r="U7" i="13"/>
  <c r="R7" i="13"/>
  <c r="O7" i="13"/>
  <c r="L7" i="13"/>
  <c r="I7" i="13"/>
  <c r="AG6" i="13"/>
  <c r="Z6" i="13"/>
  <c r="Y6" i="13"/>
  <c r="W6" i="13"/>
  <c r="V6" i="13"/>
  <c r="U6" i="13"/>
  <c r="R6" i="13"/>
  <c r="O6" i="13"/>
  <c r="L6" i="13"/>
  <c r="I6" i="13"/>
  <c r="AG5" i="13"/>
  <c r="Z5" i="13"/>
  <c r="Y5" i="13"/>
  <c r="W5" i="13"/>
  <c r="V5" i="13"/>
  <c r="U5" i="13"/>
  <c r="R5" i="13"/>
  <c r="O5" i="13"/>
  <c r="L5" i="13"/>
  <c r="I5" i="13"/>
  <c r="AG4" i="13"/>
  <c r="Z4" i="13"/>
  <c r="Y4" i="13"/>
  <c r="W4" i="13"/>
  <c r="V4" i="13"/>
  <c r="U4" i="13"/>
  <c r="R4" i="13"/>
  <c r="O4" i="13"/>
  <c r="L4" i="13"/>
  <c r="I4" i="13"/>
  <c r="AG3" i="13"/>
  <c r="Z3" i="13"/>
  <c r="Y3" i="13"/>
  <c r="W3" i="13"/>
  <c r="V3" i="13"/>
  <c r="U3" i="13"/>
  <c r="R3" i="13"/>
  <c r="O3" i="13"/>
  <c r="L3" i="13"/>
  <c r="I3" i="13"/>
  <c r="AG2" i="13"/>
  <c r="U2" i="31"/>
  <c r="T2" i="31"/>
  <c r="Z2" i="13"/>
  <c r="Y2" i="13"/>
  <c r="W2" i="13"/>
  <c r="V2" i="13"/>
  <c r="U2" i="13"/>
  <c r="O2" i="13"/>
  <c r="L2" i="13"/>
  <c r="I2" i="13"/>
  <c r="P8" i="30"/>
  <c r="P16" i="25"/>
  <c r="P3" i="14"/>
  <c r="P3" i="15"/>
  <c r="P5" i="22"/>
  <c r="P4" i="24"/>
  <c r="P19" i="25"/>
  <c r="P4" i="30"/>
  <c r="M8" i="30"/>
  <c r="M16" i="25"/>
  <c r="M3" i="14"/>
  <c r="M3" i="15"/>
  <c r="M5" i="22"/>
  <c r="M4" i="24"/>
  <c r="M19" i="25"/>
  <c r="M4" i="30"/>
  <c r="Q147" i="2"/>
  <c r="J23" i="25"/>
  <c r="Q146" i="2"/>
  <c r="Q145" i="2"/>
  <c r="J4" i="26"/>
  <c r="J11" i="28"/>
  <c r="Q143" i="2"/>
  <c r="J8" i="30"/>
  <c r="J3" i="24"/>
  <c r="J16" i="25"/>
  <c r="J7" i="30"/>
  <c r="Q128" i="2"/>
  <c r="R128" i="2"/>
  <c r="K6" i="16"/>
  <c r="Q127" i="2"/>
  <c r="R127" i="2"/>
  <c r="K5" i="16"/>
  <c r="Q126" i="2"/>
  <c r="R126" i="2"/>
  <c r="K4" i="16"/>
  <c r="Q125" i="2"/>
  <c r="Q124" i="2"/>
  <c r="Q122" i="2"/>
  <c r="R122" i="2"/>
  <c r="K12" i="30"/>
  <c r="Q121" i="2"/>
  <c r="R121" i="2"/>
  <c r="K11" i="30"/>
  <c r="Q120" i="2"/>
  <c r="R120" i="2"/>
  <c r="K10" i="30"/>
  <c r="Q113" i="2"/>
  <c r="Q112" i="2"/>
  <c r="R112" i="2"/>
  <c r="K2" i="30"/>
  <c r="J5" i="30"/>
  <c r="Q110" i="2"/>
  <c r="R110" i="2"/>
  <c r="K14" i="28"/>
  <c r="Q106" i="2"/>
  <c r="R106" i="2"/>
  <c r="K10" i="28"/>
  <c r="Q105" i="2"/>
  <c r="R105" i="2"/>
  <c r="K9" i="28"/>
  <c r="J13" i="22"/>
  <c r="Q104" i="2"/>
  <c r="J8" i="28"/>
  <c r="Q97" i="2"/>
  <c r="R97" i="2"/>
  <c r="K4" i="27"/>
  <c r="Q96" i="2"/>
  <c r="R96" i="2"/>
  <c r="K3" i="27"/>
  <c r="Q95" i="2"/>
  <c r="R95" i="2"/>
  <c r="K2" i="27"/>
  <c r="Q93" i="2"/>
  <c r="R93" i="2"/>
  <c r="K40" i="25"/>
  <c r="Q90" i="2"/>
  <c r="J37" i="25"/>
  <c r="Q88" i="2"/>
  <c r="J35" i="25"/>
  <c r="Q87" i="2"/>
  <c r="J34" i="25"/>
  <c r="Q86" i="2"/>
  <c r="J33" i="25"/>
  <c r="J2" i="14"/>
  <c r="Q85" i="2"/>
  <c r="R85" i="2"/>
  <c r="K32" i="25"/>
  <c r="J3" i="14"/>
  <c r="Q84" i="2"/>
  <c r="Q83" i="2"/>
  <c r="R83" i="2"/>
  <c r="K30" i="25"/>
  <c r="J3" i="15"/>
  <c r="Q82" i="2"/>
  <c r="R82" i="2"/>
  <c r="K29" i="25"/>
  <c r="J4" i="15"/>
  <c r="Q81" i="2"/>
  <c r="Q80" i="2"/>
  <c r="R80" i="2"/>
  <c r="K27" i="25"/>
  <c r="Q78" i="2"/>
  <c r="R78" i="2"/>
  <c r="K25" i="25"/>
  <c r="Q77" i="2"/>
  <c r="R77" i="2"/>
  <c r="K24" i="25"/>
  <c r="Q75" i="2"/>
  <c r="J4" i="18"/>
  <c r="Q74" i="2"/>
  <c r="R74" i="2"/>
  <c r="K21" i="25"/>
  <c r="Q73" i="2"/>
  <c r="Q71" i="2"/>
  <c r="Q67" i="2"/>
  <c r="R67" i="2"/>
  <c r="K14" i="25"/>
  <c r="J8" i="19"/>
  <c r="Q65" i="2"/>
  <c r="Q64" i="2"/>
  <c r="R64" i="2"/>
  <c r="K11" i="25"/>
  <c r="Q63" i="2"/>
  <c r="R63" i="2"/>
  <c r="K10" i="25"/>
  <c r="Q61" i="2"/>
  <c r="R61" i="2"/>
  <c r="K8" i="25"/>
  <c r="Q60" i="2"/>
  <c r="J7" i="25"/>
  <c r="Q58" i="2"/>
  <c r="Q57" i="2"/>
  <c r="R57" i="2"/>
  <c r="K4" i="25"/>
  <c r="Q56" i="2"/>
  <c r="R56" i="2"/>
  <c r="K3" i="25"/>
  <c r="Q55" i="2"/>
  <c r="R55" i="2"/>
  <c r="K2" i="25"/>
  <c r="J5" i="22"/>
  <c r="Q48" i="2"/>
  <c r="R48" i="2"/>
  <c r="K14" i="23"/>
  <c r="Q47" i="2"/>
  <c r="J13" i="23"/>
  <c r="Q46" i="2"/>
  <c r="Q45" i="2"/>
  <c r="J11" i="23"/>
  <c r="Q44" i="2"/>
  <c r="R44" i="2"/>
  <c r="K10" i="23"/>
  <c r="J4" i="24"/>
  <c r="Q43" i="2"/>
  <c r="R43" i="2"/>
  <c r="K9" i="23"/>
  <c r="Q42" i="2"/>
  <c r="J8" i="23"/>
  <c r="Q41" i="2"/>
  <c r="J7" i="23"/>
  <c r="J13" i="25"/>
  <c r="Q40" i="2"/>
  <c r="J6" i="23"/>
  <c r="J19" i="25"/>
  <c r="Q39" i="2"/>
  <c r="J5" i="23"/>
  <c r="J26" i="25"/>
  <c r="Q38" i="2"/>
  <c r="Q37" i="2"/>
  <c r="R37" i="2"/>
  <c r="K3" i="23"/>
  <c r="J7" i="28"/>
  <c r="Q36" i="2"/>
  <c r="J2" i="23"/>
  <c r="J4" i="30"/>
  <c r="Q34" i="2"/>
  <c r="J6" i="28"/>
  <c r="Q33" i="2"/>
  <c r="J2" i="21"/>
  <c r="Q32" i="2"/>
  <c r="R32" i="2"/>
  <c r="K2" i="20"/>
  <c r="K3" i="20"/>
  <c r="Q31" i="2"/>
  <c r="R31" i="2"/>
  <c r="K9" i="19"/>
  <c r="Q29" i="2"/>
  <c r="R29" i="2"/>
  <c r="K7" i="19"/>
  <c r="Q28" i="2"/>
  <c r="J6" i="19"/>
  <c r="Q27" i="2"/>
  <c r="Q26" i="2"/>
  <c r="Q25" i="2"/>
  <c r="R25" i="2"/>
  <c r="K3" i="19"/>
  <c r="Q24" i="2"/>
  <c r="J2" i="19"/>
  <c r="Q23" i="2"/>
  <c r="J5" i="18"/>
  <c r="Q20" i="2"/>
  <c r="Q14" i="2"/>
  <c r="R14" i="2"/>
  <c r="K5" i="15"/>
  <c r="Q11" i="2"/>
  <c r="R11" i="2"/>
  <c r="K2" i="15"/>
  <c r="J12" i="28"/>
  <c r="J17" i="25"/>
  <c r="J4" i="28"/>
  <c r="J15" i="28"/>
  <c r="J9" i="30"/>
  <c r="J2" i="28"/>
  <c r="J5" i="28"/>
  <c r="J6" i="30"/>
  <c r="M2" i="28"/>
  <c r="M5" i="28"/>
  <c r="M6" i="28"/>
  <c r="M7" i="28"/>
  <c r="M26" i="25"/>
  <c r="M13" i="25"/>
  <c r="M5" i="30"/>
  <c r="M7" i="30"/>
  <c r="M3" i="24"/>
  <c r="M11" i="28"/>
  <c r="M23" i="25"/>
  <c r="P2" i="28"/>
  <c r="P5" i="28"/>
  <c r="P6" i="28"/>
  <c r="P7" i="28"/>
  <c r="P26" i="25"/>
  <c r="P13" i="25"/>
  <c r="P5" i="30"/>
  <c r="P7" i="30"/>
  <c r="P3" i="24"/>
  <c r="P11" i="28"/>
  <c r="P23" i="25"/>
  <c r="M2" i="14"/>
  <c r="P2" i="14"/>
  <c r="M4" i="15"/>
  <c r="P4" i="15"/>
  <c r="S26" i="25"/>
  <c r="S13" i="25"/>
  <c r="S5" i="30"/>
  <c r="S7" i="30"/>
  <c r="S3" i="24"/>
  <c r="S23" i="25"/>
  <c r="M12" i="28"/>
  <c r="M17" i="25"/>
  <c r="M4" i="28"/>
  <c r="M15" i="28"/>
  <c r="M9" i="30"/>
  <c r="M13" i="22"/>
  <c r="M6" i="30"/>
  <c r="P12" i="28"/>
  <c r="P17" i="25"/>
  <c r="P4" i="28"/>
  <c r="P15" i="28"/>
  <c r="P9" i="30"/>
  <c r="P13" i="22"/>
  <c r="P6" i="30"/>
  <c r="M4" i="18"/>
  <c r="P4" i="18"/>
  <c r="M8" i="19"/>
  <c r="P8" i="19"/>
  <c r="S17" i="25"/>
  <c r="S9" i="30"/>
  <c r="S13" i="22"/>
  <c r="S6" i="30"/>
  <c r="AE7" i="26"/>
  <c r="T16" i="31"/>
  <c r="P12" i="30"/>
  <c r="P5" i="25"/>
  <c r="P6" i="13"/>
  <c r="J2" i="13"/>
  <c r="K2" i="13"/>
  <c r="V9" i="31"/>
  <c r="AE4" i="14"/>
  <c r="T3" i="31"/>
  <c r="V12" i="31"/>
  <c r="AF4" i="14"/>
  <c r="V2" i="31"/>
  <c r="AF7" i="17"/>
  <c r="U4" i="31"/>
  <c r="AB4" i="14"/>
  <c r="U3" i="31"/>
  <c r="AC7" i="17"/>
  <c r="P9" i="25"/>
  <c r="P2" i="13"/>
  <c r="AE7" i="17"/>
  <c r="T4" i="31"/>
  <c r="P7" i="24"/>
  <c r="I29" i="31"/>
  <c r="P2" i="24"/>
  <c r="P5" i="13"/>
  <c r="P4" i="25"/>
  <c r="P2" i="21"/>
  <c r="P6" i="24"/>
  <c r="P32" i="25"/>
  <c r="P40" i="25"/>
  <c r="S30" i="25"/>
  <c r="S6" i="26"/>
  <c r="P12" i="22"/>
  <c r="S40" i="25"/>
  <c r="S7" i="22"/>
  <c r="S12" i="30"/>
  <c r="J3" i="22"/>
  <c r="S2" i="26"/>
  <c r="R53" i="2"/>
  <c r="K6" i="24"/>
  <c r="AE4" i="29"/>
  <c r="T19" i="31"/>
  <c r="M2" i="29"/>
  <c r="P37" i="25"/>
  <c r="P5" i="15"/>
  <c r="P8" i="23"/>
  <c r="R6" i="2"/>
  <c r="K6" i="13"/>
  <c r="S5" i="16"/>
  <c r="S20" i="25"/>
  <c r="P4" i="19"/>
  <c r="P21" i="25"/>
  <c r="P10" i="22"/>
  <c r="P3" i="19"/>
  <c r="P6" i="26"/>
  <c r="S5" i="23"/>
  <c r="P12" i="23"/>
  <c r="U5" i="21"/>
  <c r="S6" i="25"/>
  <c r="P24" i="25"/>
  <c r="S2" i="29"/>
  <c r="P3" i="21"/>
  <c r="P36" i="25"/>
  <c r="P29" i="25"/>
  <c r="M4" i="19"/>
  <c r="P9" i="28"/>
  <c r="S13" i="23"/>
  <c r="P5" i="17"/>
  <c r="P4" i="23"/>
  <c r="V5" i="21"/>
  <c r="R148" i="2"/>
  <c r="K2" i="29"/>
  <c r="K4" i="29"/>
  <c r="U143" i="2"/>
  <c r="N2" i="26"/>
  <c r="J3" i="17"/>
  <c r="M10" i="30"/>
  <c r="M35" i="25"/>
  <c r="P6" i="25"/>
  <c r="M21" i="25"/>
  <c r="J2" i="22"/>
  <c r="S9" i="19"/>
  <c r="U126" i="2"/>
  <c r="N4" i="16"/>
  <c r="M2" i="13"/>
  <c r="U97" i="2"/>
  <c r="N4" i="27"/>
  <c r="N5" i="27"/>
  <c r="AA26" i="2"/>
  <c r="T4" i="19"/>
  <c r="J5" i="13"/>
  <c r="S11" i="25"/>
  <c r="S5" i="25"/>
  <c r="M5" i="24"/>
  <c r="M5" i="17"/>
  <c r="M12" i="23"/>
  <c r="M31" i="25"/>
  <c r="S9" i="25"/>
  <c r="P5" i="19"/>
  <c r="P34" i="25"/>
  <c r="P3" i="13"/>
  <c r="S3" i="22"/>
  <c r="P6" i="16"/>
  <c r="S8" i="25"/>
  <c r="R104" i="2"/>
  <c r="K8" i="28"/>
  <c r="K16" i="28"/>
  <c r="M11" i="30"/>
  <c r="R40" i="2"/>
  <c r="K6" i="23"/>
  <c r="J6" i="16"/>
  <c r="J40" i="25"/>
  <c r="S22" i="25"/>
  <c r="AA63" i="2"/>
  <c r="T10" i="25"/>
  <c r="R23" i="2"/>
  <c r="K5" i="18"/>
  <c r="J14" i="28"/>
  <c r="J24" i="25"/>
  <c r="R86" i="2"/>
  <c r="K33" i="25"/>
  <c r="M10" i="22"/>
  <c r="M7" i="23"/>
  <c r="J2" i="20"/>
  <c r="J9" i="23"/>
  <c r="R33" i="2"/>
  <c r="K2" i="21"/>
  <c r="Y4" i="14"/>
  <c r="H3" i="31"/>
  <c r="M12" i="30"/>
  <c r="S7" i="23"/>
  <c r="S2" i="30"/>
  <c r="R49" i="2"/>
  <c r="K2" i="24"/>
  <c r="M29" i="25"/>
  <c r="M11" i="23"/>
  <c r="S11" i="23"/>
  <c r="S5" i="18"/>
  <c r="M3" i="23"/>
  <c r="J8" i="13"/>
  <c r="M36" i="25"/>
  <c r="M2" i="22"/>
  <c r="M6" i="22"/>
  <c r="M25" i="25"/>
  <c r="S3" i="23"/>
  <c r="S2" i="17"/>
  <c r="U127" i="2"/>
  <c r="N5" i="16"/>
  <c r="U83" i="2"/>
  <c r="N30" i="25"/>
  <c r="S36" i="25"/>
  <c r="M14" i="22"/>
  <c r="AA90" i="2"/>
  <c r="T37" i="25"/>
  <c r="J4" i="21"/>
  <c r="S4" i="26"/>
  <c r="S5" i="15"/>
  <c r="J9" i="22"/>
  <c r="U7" i="26"/>
  <c r="Y4" i="29"/>
  <c r="H18" i="31"/>
  <c r="Y5" i="21"/>
  <c r="H10" i="31"/>
  <c r="P4" i="16"/>
  <c r="P28" i="25"/>
  <c r="P11" i="23"/>
  <c r="P7" i="23"/>
  <c r="P8" i="25"/>
  <c r="S3" i="27"/>
  <c r="AA16" i="2"/>
  <c r="T3" i="17"/>
  <c r="T7" i="17"/>
  <c r="S4" i="31"/>
  <c r="P4" i="22"/>
  <c r="S24" i="25"/>
  <c r="P2" i="16"/>
  <c r="P2" i="29"/>
  <c r="P11" i="30"/>
  <c r="S33" i="25"/>
  <c r="M6" i="19"/>
  <c r="AB16" i="28"/>
  <c r="AB42" i="25"/>
  <c r="AB13" i="30"/>
  <c r="AC7" i="26"/>
  <c r="AC10" i="19"/>
  <c r="AC6" i="18"/>
  <c r="M2" i="18"/>
  <c r="P20" i="25"/>
  <c r="P12" i="25"/>
  <c r="U87" i="2"/>
  <c r="N34" i="25"/>
  <c r="P10" i="25"/>
  <c r="M13" i="23"/>
  <c r="U60" i="2"/>
  <c r="N7" i="25"/>
  <c r="P3" i="30"/>
  <c r="P30" i="25"/>
  <c r="M2" i="27"/>
  <c r="P9" i="19"/>
  <c r="J10" i="22"/>
  <c r="P7" i="19"/>
  <c r="M5" i="15"/>
  <c r="M2" i="24"/>
  <c r="P4" i="27"/>
  <c r="M8" i="13"/>
  <c r="M4" i="13"/>
  <c r="M5" i="26"/>
  <c r="M5" i="25"/>
  <c r="S2" i="19"/>
  <c r="P35" i="25"/>
  <c r="AA84" i="2"/>
  <c r="T31" i="25"/>
  <c r="W5" i="21"/>
  <c r="V7" i="26"/>
  <c r="Y15" i="22"/>
  <c r="H12" i="31"/>
  <c r="V8" i="24"/>
  <c r="W4" i="29"/>
  <c r="P3" i="27"/>
  <c r="AB8" i="24"/>
  <c r="J4" i="22"/>
  <c r="M9" i="22"/>
  <c r="P6" i="23"/>
  <c r="M11" i="25"/>
  <c r="S14" i="25"/>
  <c r="S12" i="22"/>
  <c r="U54" i="2"/>
  <c r="N7" i="24"/>
  <c r="N8" i="24"/>
  <c r="G19" i="31"/>
  <c r="AA74" i="2"/>
  <c r="T21" i="25"/>
  <c r="J3" i="13"/>
  <c r="J36" i="25"/>
  <c r="W8" i="16"/>
  <c r="AF6" i="18"/>
  <c r="U6" i="31"/>
  <c r="R59" i="2"/>
  <c r="K6" i="25"/>
  <c r="J12" i="22"/>
  <c r="P4" i="13"/>
  <c r="P8" i="13"/>
  <c r="P3" i="16"/>
  <c r="P4" i="26"/>
  <c r="P5" i="24"/>
  <c r="M5" i="23"/>
  <c r="S4" i="27"/>
  <c r="S6" i="19"/>
  <c r="P2" i="20"/>
  <c r="P27" i="25"/>
  <c r="P31" i="25"/>
  <c r="Z15" i="23"/>
  <c r="I13" i="31"/>
  <c r="W7" i="26"/>
  <c r="S7" i="24"/>
  <c r="T4" i="14"/>
  <c r="S3" i="31"/>
  <c r="M4" i="21"/>
  <c r="U90" i="2"/>
  <c r="N37" i="25"/>
  <c r="P3" i="29"/>
  <c r="M6" i="24"/>
  <c r="P10" i="30"/>
  <c r="P2" i="18"/>
  <c r="J5" i="15"/>
  <c r="J9" i="28"/>
  <c r="S3" i="29"/>
  <c r="P8" i="28"/>
  <c r="M3" i="30"/>
  <c r="M4" i="26"/>
  <c r="M9" i="23"/>
  <c r="AF8" i="16"/>
  <c r="U8" i="31"/>
  <c r="Y6" i="18"/>
  <c r="H6" i="31"/>
  <c r="AF15" i="22"/>
  <c r="U13" i="31"/>
  <c r="S4" i="13"/>
  <c r="S8" i="13"/>
  <c r="P2" i="30"/>
  <c r="M9" i="19"/>
  <c r="S14" i="23"/>
  <c r="S25" i="25"/>
  <c r="J14" i="25"/>
  <c r="S34" i="25"/>
  <c r="R88" i="2"/>
  <c r="K35" i="25"/>
  <c r="Y6" i="15"/>
  <c r="H5" i="31"/>
  <c r="AC16" i="28"/>
  <c r="AF8" i="24"/>
  <c r="U20" i="31"/>
  <c r="S3" i="21"/>
  <c r="U61" i="2"/>
  <c r="N8" i="25"/>
  <c r="M3" i="25"/>
  <c r="M2" i="17"/>
  <c r="M6" i="13"/>
  <c r="M2" i="30"/>
  <c r="S27" i="25"/>
  <c r="S9" i="23"/>
  <c r="M9" i="28"/>
  <c r="U93" i="2"/>
  <c r="N40" i="25"/>
  <c r="AA5" i="2"/>
  <c r="T5" i="13"/>
  <c r="AA7" i="2"/>
  <c r="T7" i="13"/>
  <c r="M6" i="25"/>
  <c r="Y10" i="19"/>
  <c r="H7" i="31"/>
  <c r="Z7" i="26"/>
  <c r="I15" i="31"/>
  <c r="AF16" i="28"/>
  <c r="U18" i="31"/>
  <c r="AF13" i="30"/>
  <c r="U11" i="31"/>
  <c r="S10" i="30"/>
  <c r="W7" i="17"/>
  <c r="W4" i="14"/>
  <c r="E3" i="31"/>
  <c r="AB15" i="23"/>
  <c r="AB5" i="21"/>
  <c r="AB10" i="19"/>
  <c r="AB6" i="15"/>
  <c r="AB9" i="13"/>
  <c r="AC8" i="24"/>
  <c r="AC15" i="22"/>
  <c r="AC5" i="21"/>
  <c r="AC8" i="16"/>
  <c r="AC6" i="15"/>
  <c r="AC9" i="13"/>
  <c r="Y7" i="17"/>
  <c r="H4" i="31"/>
  <c r="J7" i="19"/>
  <c r="P2" i="22"/>
  <c r="J8" i="25"/>
  <c r="M4" i="23"/>
  <c r="R36" i="2"/>
  <c r="K2" i="23"/>
  <c r="S12" i="25"/>
  <c r="P14" i="22"/>
  <c r="S29" i="25"/>
  <c r="J2" i="30"/>
  <c r="M8" i="23"/>
  <c r="M27" i="25"/>
  <c r="J5" i="24"/>
  <c r="M14" i="25"/>
  <c r="P6" i="22"/>
  <c r="M24" i="25"/>
  <c r="S2" i="20"/>
  <c r="S6" i="24"/>
  <c r="R4" i="2"/>
  <c r="K4" i="13"/>
  <c r="V9" i="13"/>
  <c r="U6" i="15"/>
  <c r="Z6" i="15"/>
  <c r="I5" i="31"/>
  <c r="W42" i="25"/>
  <c r="U42" i="25"/>
  <c r="AE150" i="2"/>
  <c r="U16" i="28"/>
  <c r="AE16" i="28"/>
  <c r="T18" i="31"/>
  <c r="Z16" i="28"/>
  <c r="I17" i="31"/>
  <c r="AE13" i="30"/>
  <c r="T11" i="31"/>
  <c r="N6" i="15"/>
  <c r="P14" i="25"/>
  <c r="P7" i="13"/>
  <c r="J11" i="30"/>
  <c r="J25" i="25"/>
  <c r="Z8" i="24"/>
  <c r="I19" i="31"/>
  <c r="Z42" i="25"/>
  <c r="I14" i="31"/>
  <c r="J3" i="25"/>
  <c r="M5" i="13"/>
  <c r="R47" i="2"/>
  <c r="K13" i="23"/>
  <c r="R28" i="2"/>
  <c r="K6" i="19"/>
  <c r="S2" i="24"/>
  <c r="P14" i="28"/>
  <c r="R7" i="2"/>
  <c r="K7" i="13"/>
  <c r="P33" i="25"/>
  <c r="R87" i="2"/>
  <c r="K34" i="25"/>
  <c r="J2" i="27"/>
  <c r="J29" i="25"/>
  <c r="J2" i="15"/>
  <c r="P25" i="25"/>
  <c r="P5" i="26"/>
  <c r="J3" i="19"/>
  <c r="J4" i="25"/>
  <c r="J10" i="25"/>
  <c r="U110" i="2"/>
  <c r="N14" i="28"/>
  <c r="J32" i="25"/>
  <c r="M3" i="16"/>
  <c r="J10" i="23"/>
  <c r="S9" i="22"/>
  <c r="J7" i="22"/>
  <c r="S2" i="23"/>
  <c r="S2" i="16"/>
  <c r="M12" i="22"/>
  <c r="P5" i="23"/>
  <c r="M20" i="25"/>
  <c r="S10" i="23"/>
  <c r="M2" i="21"/>
  <c r="S5" i="19"/>
  <c r="P4" i="21"/>
  <c r="M2" i="19"/>
  <c r="M3" i="17"/>
  <c r="AA88" i="2"/>
  <c r="T35" i="25"/>
  <c r="Z5" i="21"/>
  <c r="I10" i="31"/>
  <c r="AE15" i="23"/>
  <c r="T14" i="31"/>
  <c r="U15" i="23"/>
  <c r="P10" i="23"/>
  <c r="U9" i="13"/>
  <c r="AF5" i="21"/>
  <c r="U10" i="31"/>
  <c r="U15" i="22"/>
  <c r="V15" i="22"/>
  <c r="Y42" i="25"/>
  <c r="H14" i="31"/>
  <c r="R145" i="2"/>
  <c r="K4" i="26"/>
  <c r="M33" i="25"/>
  <c r="J21" i="25"/>
  <c r="S2" i="21"/>
  <c r="M18" i="25"/>
  <c r="J27" i="25"/>
  <c r="J4" i="16"/>
  <c r="S4" i="25"/>
  <c r="S6" i="23"/>
  <c r="P10" i="28"/>
  <c r="P5" i="18"/>
  <c r="P13" i="23"/>
  <c r="J12" i="30"/>
  <c r="S18" i="25"/>
  <c r="S6" i="16"/>
  <c r="S5" i="17"/>
  <c r="P9" i="23"/>
  <c r="P2" i="25"/>
  <c r="P2" i="15"/>
  <c r="M4" i="22"/>
  <c r="R18" i="2"/>
  <c r="K5" i="17"/>
  <c r="K7" i="17"/>
  <c r="U8" i="16"/>
  <c r="Z7" i="17"/>
  <c r="I4" i="31"/>
  <c r="U7" i="31"/>
  <c r="P2" i="17"/>
  <c r="S3" i="16"/>
  <c r="U7" i="17"/>
  <c r="V7" i="17"/>
  <c r="K4" i="14"/>
  <c r="T6" i="15"/>
  <c r="S5" i="31"/>
  <c r="T5" i="21"/>
  <c r="S10" i="31"/>
  <c r="AA3" i="20"/>
  <c r="S4" i="23"/>
  <c r="J11" i="25"/>
  <c r="R42" i="2"/>
  <c r="K8" i="23"/>
  <c r="S28" i="25"/>
  <c r="M14" i="23"/>
  <c r="AA55" i="2"/>
  <c r="T2" i="25"/>
  <c r="S12" i="23"/>
  <c r="M5" i="19"/>
  <c r="M5" i="18"/>
  <c r="P7" i="25"/>
  <c r="M3" i="22"/>
  <c r="P3" i="25"/>
  <c r="J6" i="22"/>
  <c r="P11" i="25"/>
  <c r="P2" i="23"/>
  <c r="S6" i="13"/>
  <c r="S2" i="15"/>
  <c r="P2" i="27"/>
  <c r="M22" i="25"/>
  <c r="S3" i="30"/>
  <c r="AA25" i="2"/>
  <c r="T3" i="19"/>
  <c r="T10" i="19"/>
  <c r="S7" i="31"/>
  <c r="U7" i="2"/>
  <c r="N7" i="13"/>
  <c r="N9" i="13"/>
  <c r="M9" i="25"/>
  <c r="P2" i="19"/>
  <c r="E29" i="31"/>
  <c r="J10" i="28"/>
  <c r="S7" i="19"/>
  <c r="M6" i="23"/>
  <c r="S8" i="23"/>
  <c r="M10" i="23"/>
  <c r="J7" i="24"/>
  <c r="M3" i="27"/>
  <c r="P6" i="19"/>
  <c r="M8" i="28"/>
  <c r="M7" i="22"/>
  <c r="S5" i="24"/>
  <c r="S4" i="22"/>
  <c r="P5" i="16"/>
  <c r="P7" i="22"/>
  <c r="M32" i="25"/>
  <c r="M4" i="25"/>
  <c r="S2" i="13"/>
  <c r="M3" i="29"/>
  <c r="M6" i="16"/>
  <c r="M2" i="16"/>
  <c r="U81" i="2"/>
  <c r="N28" i="25"/>
  <c r="AA85" i="2"/>
  <c r="T32" i="25"/>
  <c r="J30" i="25"/>
  <c r="R90" i="2"/>
  <c r="K37" i="25"/>
  <c r="J3" i="23"/>
  <c r="N6" i="18"/>
  <c r="G6" i="31"/>
  <c r="P3" i="22"/>
  <c r="S7" i="25"/>
  <c r="M2" i="23"/>
  <c r="S11" i="30"/>
  <c r="S4" i="16"/>
  <c r="S2" i="27"/>
  <c r="S14" i="22"/>
  <c r="P22" i="25"/>
  <c r="P3" i="17"/>
  <c r="P2" i="26"/>
  <c r="M10" i="25"/>
  <c r="S2" i="18"/>
  <c r="J14" i="22"/>
  <c r="M2" i="20"/>
  <c r="S5" i="26"/>
  <c r="P14" i="23"/>
  <c r="Z4" i="29"/>
  <c r="I18" i="31"/>
  <c r="AF4" i="29"/>
  <c r="U19" i="31"/>
  <c r="X3" i="20"/>
  <c r="AG3" i="20"/>
  <c r="J9" i="31"/>
  <c r="V6" i="18"/>
  <c r="V4" i="14"/>
  <c r="D3" i="31"/>
  <c r="D20" i="31"/>
  <c r="AC4" i="29"/>
  <c r="Z6" i="18"/>
  <c r="U8" i="24"/>
  <c r="W8" i="24"/>
  <c r="Y8" i="24"/>
  <c r="H19" i="31"/>
  <c r="AE8" i="24"/>
  <c r="T20" i="31"/>
  <c r="V4" i="29"/>
  <c r="AF42" i="25"/>
  <c r="U15" i="31"/>
  <c r="AF6" i="15"/>
  <c r="U5" i="31"/>
  <c r="W6" i="15"/>
  <c r="V8" i="16"/>
  <c r="AE8" i="16"/>
  <c r="T8" i="31"/>
  <c r="Y8" i="16"/>
  <c r="H8" i="31"/>
  <c r="W6" i="18"/>
  <c r="AE6" i="18"/>
  <c r="T6" i="31"/>
  <c r="W10" i="19"/>
  <c r="U10" i="19"/>
  <c r="AE5" i="21"/>
  <c r="T10" i="31"/>
  <c r="W15" i="23"/>
  <c r="Y15" i="23"/>
  <c r="H13" i="31"/>
  <c r="Y7" i="26"/>
  <c r="H15" i="31"/>
  <c r="W16" i="28"/>
  <c r="V16" i="28"/>
  <c r="N7" i="17"/>
  <c r="G4" i="31"/>
  <c r="AC4" i="14"/>
  <c r="R45" i="2"/>
  <c r="K11" i="23"/>
  <c r="J9" i="19"/>
  <c r="R27" i="2"/>
  <c r="K5" i="19"/>
  <c r="J5" i="19"/>
  <c r="J4" i="23"/>
  <c r="R38" i="2"/>
  <c r="K4" i="23"/>
  <c r="R46" i="2"/>
  <c r="K12" i="23"/>
  <c r="J12" i="23"/>
  <c r="R73" i="2"/>
  <c r="K20" i="25"/>
  <c r="J20" i="25"/>
  <c r="J3" i="16"/>
  <c r="R125" i="2"/>
  <c r="K3" i="16"/>
  <c r="J2" i="26"/>
  <c r="R143" i="2"/>
  <c r="K2" i="26"/>
  <c r="Z8" i="16"/>
  <c r="I8" i="31"/>
  <c r="T7" i="31"/>
  <c r="V10" i="19"/>
  <c r="V15" i="23"/>
  <c r="AF15" i="23"/>
  <c r="U14" i="31"/>
  <c r="W13" i="30"/>
  <c r="Y13" i="30"/>
  <c r="H11" i="31"/>
  <c r="W9" i="13"/>
  <c r="R62" i="2"/>
  <c r="K9" i="25"/>
  <c r="J9" i="25"/>
  <c r="Y16" i="28"/>
  <c r="H17" i="31"/>
  <c r="V42" i="25"/>
  <c r="W15" i="22"/>
  <c r="AE15" i="22"/>
  <c r="T13" i="31"/>
  <c r="R20" i="2"/>
  <c r="K2" i="18"/>
  <c r="J2" i="18"/>
  <c r="R26" i="2"/>
  <c r="K4" i="19"/>
  <c r="J4" i="19"/>
  <c r="R34" i="2"/>
  <c r="K3" i="21"/>
  <c r="J3" i="21"/>
  <c r="R58" i="2"/>
  <c r="K5" i="25"/>
  <c r="J5" i="25"/>
  <c r="R71" i="2"/>
  <c r="K18" i="25"/>
  <c r="J18" i="25"/>
  <c r="J28" i="25"/>
  <c r="R81" i="2"/>
  <c r="K28" i="25"/>
  <c r="R124" i="2"/>
  <c r="K2" i="16"/>
  <c r="J2" i="16"/>
  <c r="R146" i="2"/>
  <c r="K5" i="26"/>
  <c r="J5" i="26"/>
  <c r="Z4" i="14"/>
  <c r="I3" i="31"/>
  <c r="U6" i="18"/>
  <c r="Z10" i="19"/>
  <c r="V13" i="30"/>
  <c r="U13" i="30"/>
  <c r="Z13" i="30"/>
  <c r="I11" i="31"/>
  <c r="Z15" i="22"/>
  <c r="I12" i="31"/>
  <c r="AC15" i="23"/>
  <c r="U106" i="2"/>
  <c r="N10" i="28"/>
  <c r="U147" i="2"/>
  <c r="N6" i="26"/>
  <c r="N13" i="30"/>
  <c r="J2" i="17"/>
  <c r="U65" i="2"/>
  <c r="N12" i="25"/>
  <c r="J3" i="29"/>
  <c r="S3" i="25"/>
  <c r="M3" i="13"/>
  <c r="M2" i="25"/>
  <c r="N4" i="29"/>
  <c r="G18" i="31"/>
  <c r="M7" i="19"/>
  <c r="S3" i="13"/>
  <c r="U25" i="2"/>
  <c r="N3" i="19"/>
  <c r="N10" i="19"/>
  <c r="K6" i="15"/>
  <c r="Y9" i="13"/>
  <c r="H2" i="31"/>
  <c r="Z9" i="13"/>
  <c r="V6" i="15"/>
  <c r="P18" i="25"/>
  <c r="N5" i="21"/>
  <c r="M3" i="21"/>
  <c r="M2" i="15"/>
  <c r="P9" i="22"/>
  <c r="P3" i="23"/>
  <c r="U4" i="14"/>
  <c r="T8" i="16"/>
  <c r="S8" i="31"/>
  <c r="N15" i="22"/>
  <c r="G9" i="31"/>
  <c r="AD3" i="20"/>
  <c r="N4" i="14"/>
  <c r="G3" i="31"/>
  <c r="T13" i="30"/>
  <c r="S11" i="31"/>
  <c r="T8" i="24"/>
  <c r="T7" i="26"/>
  <c r="T4" i="29"/>
  <c r="K15" i="22"/>
  <c r="T6" i="18"/>
  <c r="S6" i="31"/>
  <c r="T15" i="23"/>
  <c r="X150" i="2"/>
  <c r="AC13" i="30"/>
  <c r="AC42" i="25"/>
  <c r="J4" i="27"/>
  <c r="R60" i="2"/>
  <c r="K7" i="25"/>
  <c r="J31" i="25"/>
  <c r="R84" i="2"/>
  <c r="K31" i="25"/>
  <c r="J3" i="30"/>
  <c r="R113" i="2"/>
  <c r="K3" i="30"/>
  <c r="K13" i="30"/>
  <c r="J12" i="25"/>
  <c r="R65" i="2"/>
  <c r="K12" i="25"/>
  <c r="J22" i="25"/>
  <c r="R75" i="2"/>
  <c r="K22" i="25"/>
  <c r="J6" i="26"/>
  <c r="R147" i="2"/>
  <c r="K6" i="26"/>
  <c r="U4" i="29"/>
  <c r="AE42" i="25"/>
  <c r="T15" i="31"/>
  <c r="AB4" i="29"/>
  <c r="AB7" i="26"/>
  <c r="AB15" i="22"/>
  <c r="AB8" i="16"/>
  <c r="AB6" i="18"/>
  <c r="AB7" i="17"/>
  <c r="T5" i="25"/>
  <c r="N15" i="23"/>
  <c r="R39" i="2"/>
  <c r="K5" i="23"/>
  <c r="J14" i="23"/>
  <c r="J5" i="16"/>
  <c r="J2" i="25"/>
  <c r="J3" i="27"/>
  <c r="J10" i="30"/>
  <c r="R24" i="2"/>
  <c r="R41" i="2"/>
  <c r="K7" i="23"/>
  <c r="V14" i="31"/>
  <c r="T5" i="31"/>
  <c r="V5" i="31"/>
  <c r="AG6" i="15"/>
  <c r="AG4" i="14"/>
  <c r="S7" i="17"/>
  <c r="S18" i="31"/>
  <c r="S16" i="31"/>
  <c r="AD4" i="14"/>
  <c r="S14" i="31"/>
  <c r="S19" i="31"/>
  <c r="S20" i="31"/>
  <c r="S9" i="13"/>
  <c r="V19" i="31"/>
  <c r="V3" i="31"/>
  <c r="T21" i="31"/>
  <c r="U16" i="31"/>
  <c r="V16" i="31"/>
  <c r="AG7" i="26"/>
  <c r="V18" i="31"/>
  <c r="V15" i="31"/>
  <c r="V20" i="31"/>
  <c r="V13" i="31"/>
  <c r="V11" i="31"/>
  <c r="V10" i="31"/>
  <c r="V8" i="31"/>
  <c r="V6" i="31"/>
  <c r="V7" i="31"/>
  <c r="V4" i="31"/>
  <c r="AG7" i="17"/>
  <c r="X8" i="24"/>
  <c r="AG4" i="29"/>
  <c r="K8" i="24"/>
  <c r="X5" i="21"/>
  <c r="X6" i="18"/>
  <c r="N7" i="26"/>
  <c r="G15" i="31"/>
  <c r="X9" i="13"/>
  <c r="AG6" i="18"/>
  <c r="N8" i="16"/>
  <c r="G8" i="31"/>
  <c r="AG15" i="22"/>
  <c r="J19" i="31"/>
  <c r="J9" i="13"/>
  <c r="AD6" i="15"/>
  <c r="N42" i="25"/>
  <c r="G14" i="31"/>
  <c r="N16" i="28"/>
  <c r="G17" i="31"/>
  <c r="J3" i="31"/>
  <c r="K5" i="21"/>
  <c r="K6" i="18"/>
  <c r="AG8" i="24"/>
  <c r="X7" i="26"/>
  <c r="AA6" i="15"/>
  <c r="J5" i="31"/>
  <c r="AD5" i="21"/>
  <c r="X9" i="16"/>
  <c r="J12" i="31"/>
  <c r="X15" i="22"/>
  <c r="AD10" i="19"/>
  <c r="J15" i="31"/>
  <c r="G5" i="31"/>
  <c r="AD8" i="24"/>
  <c r="X8" i="16"/>
  <c r="AA15" i="23"/>
  <c r="X4" i="29"/>
  <c r="J10" i="31"/>
  <c r="J8" i="31"/>
  <c r="AG13" i="30"/>
  <c r="AA15" i="22"/>
  <c r="J11" i="31"/>
  <c r="AG5" i="21"/>
  <c r="AA6" i="18"/>
  <c r="J4" i="31"/>
  <c r="AG16" i="28"/>
  <c r="AD9" i="13"/>
  <c r="AA7" i="17"/>
  <c r="AD16" i="28"/>
  <c r="J14" i="31"/>
  <c r="X15" i="23"/>
  <c r="AG8" i="16"/>
  <c r="K9" i="13"/>
  <c r="T9" i="13"/>
  <c r="S2" i="31"/>
  <c r="AA5" i="21"/>
  <c r="X4" i="14"/>
  <c r="AA150" i="2"/>
  <c r="AA8" i="24"/>
  <c r="AA42" i="25"/>
  <c r="X16" i="28"/>
  <c r="AG42" i="25"/>
  <c r="G16" i="31"/>
  <c r="T42" i="25"/>
  <c r="X42" i="25"/>
  <c r="J13" i="31"/>
  <c r="X10" i="19"/>
  <c r="AA4" i="29"/>
  <c r="X7" i="17"/>
  <c r="J17" i="31"/>
  <c r="K7" i="26"/>
  <c r="AG15" i="23"/>
  <c r="AA13" i="30"/>
  <c r="I6" i="31"/>
  <c r="J6" i="31"/>
  <c r="G11" i="31"/>
  <c r="X6" i="15"/>
  <c r="AA8" i="16"/>
  <c r="G10" i="31"/>
  <c r="K8" i="16"/>
  <c r="U150" i="2"/>
  <c r="AA9" i="13"/>
  <c r="AD15" i="23"/>
  <c r="I2" i="31"/>
  <c r="J2" i="31"/>
  <c r="AA4" i="14"/>
  <c r="AA16" i="28"/>
  <c r="G12" i="31"/>
  <c r="G7" i="31"/>
  <c r="K15" i="23"/>
  <c r="I7" i="31"/>
  <c r="J7" i="31"/>
  <c r="AA10" i="19"/>
  <c r="X13" i="30"/>
  <c r="F3" i="31"/>
  <c r="E20" i="31"/>
  <c r="F20" i="31"/>
  <c r="K42" i="25"/>
  <c r="AD42" i="25"/>
  <c r="AD13" i="30"/>
  <c r="AD7" i="17"/>
  <c r="AD8" i="16"/>
  <c r="AD7" i="26"/>
  <c r="AD6" i="18"/>
  <c r="AD15" i="22"/>
  <c r="AD4" i="29"/>
  <c r="H20" i="31"/>
  <c r="J18" i="31"/>
  <c r="G2" i="31"/>
  <c r="K2" i="19"/>
  <c r="K10" i="19"/>
  <c r="R150" i="2"/>
  <c r="G13" i="31"/>
  <c r="S15" i="31"/>
  <c r="S21" i="31"/>
  <c r="U21" i="31"/>
  <c r="V21" i="31"/>
  <c r="I20" i="31"/>
  <c r="J20" i="31"/>
  <c r="AH150" i="2" l="1"/>
  <c r="AK150" i="2"/>
  <c r="AN150" i="2"/>
  <c r="S29" i="31"/>
  <c r="U27" i="31"/>
  <c r="T29" i="31"/>
  <c r="U29" i="31" s="1"/>
  <c r="U28" i="31"/>
  <c r="V29"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Laddi Natalia Rojas Serrano</author>
  </authors>
  <commentList>
    <comment ref="AM115" authorId="0" shapeId="0" xr:uid="{00000000-0006-0000-0200-000001000000}">
      <text>
        <r>
          <rPr>
            <b/>
            <sz val="9"/>
            <color indexed="81"/>
            <rFont val="Tahoma"/>
            <family val="2"/>
          </rPr>
          <t>Laddi Natalia Rojas Serrano:</t>
        </r>
        <r>
          <rPr>
            <sz val="9"/>
            <color indexed="81"/>
            <rFont val="Tahoma"/>
            <family val="2"/>
          </rPr>
          <t>a final de año disminuyó en algunos casos el presupuesto ejecutado debido a la liberación de saldos de RP, de acuerdo a las condiciones de cada contrato</t>
        </r>
      </text>
    </comment>
    <comment ref="AM117" authorId="0" shapeId="0" xr:uid="{00000000-0006-0000-0200-000002000000}">
      <text>
        <r>
          <rPr>
            <b/>
            <sz val="9"/>
            <color indexed="81"/>
            <rFont val="Tahoma"/>
            <family val="2"/>
          </rPr>
          <t>Laddi Natalia Rojas Serrano:</t>
        </r>
        <r>
          <rPr>
            <sz val="9"/>
            <color indexed="81"/>
            <rFont val="Tahoma"/>
            <family val="2"/>
          </rPr>
          <t>a final de año disminuyó en algunos casos el presupuesto ejecutado debido a la liberación de saldos de RP, de acuerdo a las condiciones de cada contrato</t>
        </r>
      </text>
    </comment>
    <comment ref="AM118" authorId="0" shapeId="0" xr:uid="{00000000-0006-0000-0200-000003000000}">
      <text>
        <r>
          <rPr>
            <b/>
            <sz val="9"/>
            <color indexed="81"/>
            <rFont val="Tahoma"/>
            <family val="2"/>
          </rPr>
          <t>Laddi Natalia Rojas Serrano:</t>
        </r>
        <r>
          <rPr>
            <sz val="9"/>
            <color indexed="81"/>
            <rFont val="Tahoma"/>
            <family val="2"/>
          </rPr>
          <t>a final de año disminuyó en algunos casos el presupuesto ejecutado debido a la liberación de saldos de RP, de acuerdo a las condiciones de cada contrato</t>
        </r>
      </text>
    </comment>
    <comment ref="AM119" authorId="0" shapeId="0" xr:uid="{00000000-0006-0000-0200-000004000000}">
      <text>
        <r>
          <rPr>
            <b/>
            <sz val="9"/>
            <color indexed="81"/>
            <rFont val="Tahoma"/>
            <family val="2"/>
          </rPr>
          <t>Laddi Natalia Rojas Serrano:</t>
        </r>
        <r>
          <rPr>
            <sz val="9"/>
            <color indexed="81"/>
            <rFont val="Tahoma"/>
            <family val="2"/>
          </rPr>
          <t>a final de año disminuyó en algunos casos el presupuesto ejecutado debido a la liberación de saldos de RP, de acuerdo a las condiciones de cada contrato</t>
        </r>
      </text>
    </comment>
    <comment ref="AM134" authorId="0" shapeId="0" xr:uid="{00000000-0006-0000-0200-000005000000}">
      <text>
        <r>
          <rPr>
            <b/>
            <sz val="9"/>
            <color indexed="81"/>
            <rFont val="Tahoma"/>
            <family val="2"/>
          </rPr>
          <t>Laddi Natalia Rojas Serrano:</t>
        </r>
        <r>
          <rPr>
            <sz val="9"/>
            <color indexed="81"/>
            <rFont val="Tahoma"/>
            <family val="2"/>
          </rPr>
          <t xml:space="preserve">
Terminación anticipada del proyecto</t>
        </r>
      </text>
    </comment>
    <comment ref="AM143" authorId="0" shapeId="0" xr:uid="{00000000-0006-0000-0200-000006000000}">
      <text>
        <r>
          <rPr>
            <b/>
            <sz val="9"/>
            <color indexed="81"/>
            <rFont val="Tahoma"/>
            <family val="2"/>
          </rPr>
          <t>Laddi Natalia Rojas Serrano:</t>
        </r>
        <r>
          <rPr>
            <sz val="9"/>
            <color indexed="81"/>
            <rFont val="Tahoma"/>
            <family val="2"/>
          </rPr>
          <t xml:space="preserve">
Ok ajustado el vr</t>
        </r>
      </text>
    </comment>
    <comment ref="AM145" authorId="0" shapeId="0" xr:uid="{00000000-0006-0000-0200-000007000000}">
      <text>
        <r>
          <rPr>
            <b/>
            <sz val="9"/>
            <color indexed="81"/>
            <rFont val="Tahoma"/>
            <family val="2"/>
          </rPr>
          <t>Laddi Natalia Rojas Serrano:</t>
        </r>
        <r>
          <rPr>
            <sz val="9"/>
            <color indexed="81"/>
            <rFont val="Tahoma"/>
            <family val="2"/>
          </rPr>
          <t xml:space="preserve">
la reducción obedece una liberación de recursos del 5% al valor total del contrato requerido en el marco de la operación del proyecto de inversión y que afecto en el 2% la proporción calculada para el indicador. </t>
        </r>
      </text>
    </comment>
  </commentList>
</comments>
</file>

<file path=xl/sharedStrings.xml><?xml version="1.0" encoding="utf-8"?>
<sst xmlns="http://schemas.openxmlformats.org/spreadsheetml/2006/main" count="4172" uniqueCount="847">
  <si>
    <t>Etiquetas de fila</t>
  </si>
  <si>
    <t>Suma de Presupuesto definitivo 2019</t>
  </si>
  <si>
    <t>Suma de Ejecución presupuestal 2019 (Corte 30-12-2019)</t>
  </si>
  <si>
    <t>Suma de Presupuesto inicial 2019</t>
  </si>
  <si>
    <t>ACDVPR</t>
  </si>
  <si>
    <t>CVP</t>
  </si>
  <si>
    <t>IDARTES</t>
  </si>
  <si>
    <t>IDIRPON</t>
  </si>
  <si>
    <t>IDPAC</t>
  </si>
  <si>
    <t>IDRD</t>
  </si>
  <si>
    <t>IPES</t>
  </si>
  <si>
    <t>OFB</t>
  </si>
  <si>
    <t>SDCRD</t>
  </si>
  <si>
    <t>SDDE</t>
  </si>
  <si>
    <t>SDG</t>
  </si>
  <si>
    <t>SDHT</t>
  </si>
  <si>
    <t>SDIS</t>
  </si>
  <si>
    <t>SDM</t>
  </si>
  <si>
    <t>SDP</t>
  </si>
  <si>
    <t>SDS</t>
  </si>
  <si>
    <t>SDSCJ</t>
  </si>
  <si>
    <t>SED</t>
  </si>
  <si>
    <t>UDFJC</t>
  </si>
  <si>
    <t>(en blanco)</t>
  </si>
  <si>
    <t>Total general</t>
  </si>
  <si>
    <t>Suma de Ejecución presupuestal 2019 (Corte 30-12-2019) Compromisos</t>
  </si>
  <si>
    <t>ok</t>
  </si>
  <si>
    <t>Total</t>
  </si>
  <si>
    <t xml:space="preserve">No. </t>
  </si>
  <si>
    <t>Entidad</t>
  </si>
  <si>
    <t>ID Indicador</t>
  </si>
  <si>
    <t>Componente de la política pública</t>
  </si>
  <si>
    <t>Medida de la política pública</t>
  </si>
  <si>
    <t>ID Medida</t>
  </si>
  <si>
    <t>Proyecto de inversión asociado</t>
  </si>
  <si>
    <t>Meta proyecto de inversión asociado</t>
  </si>
  <si>
    <t>ID Meta PI</t>
  </si>
  <si>
    <t>Meta PAD 2019</t>
  </si>
  <si>
    <t>Verbo rector</t>
  </si>
  <si>
    <t>Unidad de Medida</t>
  </si>
  <si>
    <t>Complemento</t>
  </si>
  <si>
    <t>Tipo de oferta</t>
  </si>
  <si>
    <t>Programación meta física 2019</t>
  </si>
  <si>
    <t>Avance físico acumulado 2019 (Corte 31-03-2019)
Ejecutado</t>
  </si>
  <si>
    <t>Avance físico acumulado 2019 (Corte 31-03-2019)
Porcentaje (%)</t>
  </si>
  <si>
    <t>Ajuste  100%</t>
  </si>
  <si>
    <t>Avance físico acumulado 2019 (Corte 30-06-2019)
Ejecutado</t>
  </si>
  <si>
    <t>Avance físico acumulado 2019 (Corte 30-06-2019)
Porcentaje (%)</t>
  </si>
  <si>
    <t>Avance físico acumulado 2019 (Corte 30-09-2019)
Ejecutado</t>
  </si>
  <si>
    <t>Avance físico acumulado 2019 (Corte 30-09-2019)
Porcentaje (%)</t>
  </si>
  <si>
    <t>Avance físico acumulado 2019 (Corte 31-12-2019)
Ejecutado</t>
  </si>
  <si>
    <t>Avance físico acumulado 2019 (Corte 31-12-2019)
Porcentaje (%)</t>
  </si>
  <si>
    <t>Presupuesto inicial 2019</t>
  </si>
  <si>
    <t>Presupuesto definitivo 2019
(Corte 31-03-2019)
(pesos)</t>
  </si>
  <si>
    <t>Ejecución presupuestal 2019 (Corte 31-03-2019)
(pesos)</t>
  </si>
  <si>
    <t>Ejecución presupuestal 2019 (Corte 31-03-2019)
Porcentaje (%)</t>
  </si>
  <si>
    <t>Presupuesto definitivo 2019
(Corte 30-06-2019)
(pesos)</t>
  </si>
  <si>
    <t>Ejecución presupuestal 2019 (Corte 30-06-2019)
(pesos)</t>
  </si>
  <si>
    <t>Ejecución presupuestal 2019 (Corte 30-06-2019)
Porcentaje (%)</t>
  </si>
  <si>
    <t>Presupuesto definitivo 2019
(Corte 30-09-2019)
(pesos)</t>
  </si>
  <si>
    <t>Ejecución presupuestal 2019 (Corte 30-09-2019)
(pesos)</t>
  </si>
  <si>
    <t>Ejecución presupuestal 2019 (Corte 30-09-2019)
Porcentaje (%)</t>
  </si>
  <si>
    <t>Presupuesto definitivo 2019
(Corte 30-12-2019)
(pesos)</t>
  </si>
  <si>
    <t>Ejecución presupuestal 2019 (Corte 30-12-2019)
(pesos)</t>
  </si>
  <si>
    <t>Ejecución presupuestal 2019 (Corte 30-12-2019)
Porcentaje (%)</t>
  </si>
  <si>
    <t>Reparación Integral</t>
  </si>
  <si>
    <t>Reparción Integral</t>
  </si>
  <si>
    <t>1156. Bogotá Mejor para las víctimas, la Paz y la Reconciliación</t>
  </si>
  <si>
    <t>Implementar 100% de medidas de reparación integral que fueron acordadas con los sujetos en el Distrito Capital.</t>
  </si>
  <si>
    <t>Implementar medidas de reparación integral acordadas con los sujetos en el Distrito Capital.</t>
  </si>
  <si>
    <t xml:space="preserve">Implementar </t>
  </si>
  <si>
    <t>100 % medidas de reparación integral</t>
  </si>
  <si>
    <t xml:space="preserve"> acordadas con los sujetos en el Distrito Capital.</t>
  </si>
  <si>
    <t>Exclusivo víctimas</t>
  </si>
  <si>
    <t>Memoria, Paz y Reconciliación</t>
  </si>
  <si>
    <t>Difusión y Apropiación Colectiva de la Verdad y la Memoria</t>
  </si>
  <si>
    <t>Desarrollar el 100% de los laboratorios de paz en 2 territorios de la ciudad.</t>
  </si>
  <si>
    <t>Desarrollar 100% de laboratorios de paz en 2 territorios de la ciudad.</t>
  </si>
  <si>
    <t xml:space="preserve">Desarrollar </t>
  </si>
  <si>
    <t>100% de laboratorios de paz</t>
  </si>
  <si>
    <t xml:space="preserve"> en 2 territorios de la ciudad.</t>
  </si>
  <si>
    <t>Transversal</t>
  </si>
  <si>
    <t>Participación</t>
  </si>
  <si>
    <t>Implementar 100%del protocolo de participación efectiva efectiva de las víctimas del conflicto armado en el Distrito Capital.</t>
  </si>
  <si>
    <t xml:space="preserve">Implementar 90% del protocolo de participación efectivo de las víctimas del conflicto armado. </t>
  </si>
  <si>
    <t xml:space="preserve">90% del protocolo de participación efectivo </t>
  </si>
  <si>
    <t xml:space="preserve">de las víctimas del conflicto armado. </t>
  </si>
  <si>
    <t>Fortalecimiento institucional</t>
  </si>
  <si>
    <t>Fortalecimiento Institucional</t>
  </si>
  <si>
    <t>Realizar 3 Comités Distritales de Justicia Transicional anuales para la coordinación del Sistema Distrital de Atención y Reparación Integral a las Víctimas (SDARIV).</t>
  </si>
  <si>
    <t>Realizar Comités Distritales de Justicia Transicional anuales para la coordinación del Sistema Distrital de Atención y Reparación Integral a las Víctimas (SDARIV).</t>
  </si>
  <si>
    <t>Realizar</t>
  </si>
  <si>
    <t xml:space="preserve">3 Comités Distritales de Justicia Transicional anuales </t>
  </si>
  <si>
    <t>para la coordinación del Sistema Distrital de Atención y Reparación Integral a las Víctimas (SDARIV).</t>
  </si>
  <si>
    <t>Asistencia y Atención</t>
  </si>
  <si>
    <t>Ayuda Humanitaria Inmediata</t>
  </si>
  <si>
    <t>Otorgar el 100% de medidas de ayuda humanitaria en el Distrito Capital.</t>
  </si>
  <si>
    <t>Otorgar 100% de medidas de ayuda humanitaria en los términos establecidos en la Ley 1448 de 2011, la normatividad y la jurisprudencia vigente.</t>
  </si>
  <si>
    <t xml:space="preserve">Otorgar </t>
  </si>
  <si>
    <t>100% de medidas de ayuda humanitaria</t>
  </si>
  <si>
    <t xml:space="preserve"> en los términos establecidos en la Ley 1448 de 2011, la normatividad y la jurisprudencia vigente.</t>
  </si>
  <si>
    <t>Acompañamiento Jurídico y Psicosocial</t>
  </si>
  <si>
    <t>Aplicar a 80.000 personas Planes integrades de Atenciòn (PIA) con seguimiento (PAS)  en el Distrito Capital.</t>
  </si>
  <si>
    <t>Beneficiar personas víctimas del conflicto armado con Planes Integrales de Atención con seguimiento (PIA) aplicados.</t>
  </si>
  <si>
    <t xml:space="preserve">Beneficiar </t>
  </si>
  <si>
    <t xml:space="preserve">20936 personas víctimas del conflicto armado </t>
  </si>
  <si>
    <t>con Planes Integrales de Atención con seguimiento (PIA) aplicados.</t>
  </si>
  <si>
    <t>Realizar o acompañar 146 productos educativos y culturales por parte del CMPR.</t>
  </si>
  <si>
    <t>Realizar o acompañar instrumentos de pedagogía social de memoria y paz para la no repetición de la violencia política.</t>
  </si>
  <si>
    <t>Realizar o acompañar</t>
  </si>
  <si>
    <t xml:space="preserve">56 instrumentos de pedagogía social de memoria y paz </t>
  </si>
  <si>
    <t>para la no repetición de la violencia política.</t>
  </si>
  <si>
    <t>Social y Económica</t>
  </si>
  <si>
    <t>Restitución de Vivienda</t>
  </si>
  <si>
    <t>3075. Reasentamiento de hogares localizados en zonas de alto riesgo no mitigable</t>
  </si>
  <si>
    <t>Asignar Valor Único de Reconocimiento a 1.428 hogares localizado en zonas de alto riesgo.</t>
  </si>
  <si>
    <t xml:space="preserve">Beneficiar familias víctimas del conflicto armado de estratos 1 y 2, ubicadas en zonas de alto riesgo no mitgable , con instrumentos financieros para que accedan a una solución de vivienda definitiva. </t>
  </si>
  <si>
    <t xml:space="preserve">por demanda familias víctimas del conflicto armado de estratos 1 y 2, </t>
  </si>
  <si>
    <t xml:space="preserve">ubicadas en zonas de alto riesgo no mitgable , con instrumentos financieros para que accedan a una solución de vivienda definitiva. </t>
  </si>
  <si>
    <t>(por demanda)</t>
  </si>
  <si>
    <t>Restitución de Vivienda-Esquema Complementario</t>
  </si>
  <si>
    <t>Atender el 100% de los hogares que se encuentran en relocalización transitoria.</t>
  </si>
  <si>
    <t xml:space="preserve">Beneficiar familias víctimas del conflicto armado de estratos 1 y 2, ubicadas en zonas de alto riesgo no mittigable , con ayuda temporal de relocalización transitoria. </t>
  </si>
  <si>
    <t xml:space="preserve">ubicadas en zonas de alto riesgo no mittigable , con ayuda temporal de relocalización transitoria. </t>
  </si>
  <si>
    <t>Reparación Colectiva</t>
  </si>
  <si>
    <t>1017. Arte para la Transformación social: Prácticas Artísticas Incluyentes y Descentralizadas al Servicio de la Comunidad</t>
  </si>
  <si>
    <t xml:space="preserve">Desarrollar 30 acciones de reconocimiento de las prácticas artísticas de grupos étnicos, etáreos y sectores sociales. </t>
  </si>
  <si>
    <t xml:space="preserve">Implementar Planes Integrales de Reparación Colectiva - PIRC, mediante actividades concertadas con los sujetos de reparación colectiva definidos para esta vigencia en el PAD Plurianual.
</t>
  </si>
  <si>
    <t xml:space="preserve">1 Plan Integral de Reparación Colectiva - PIRC, </t>
  </si>
  <si>
    <t>mediante actividades concertadas con los sujetos de reparación colectiva definidos para esta vigencia en el PAD Plurianual.</t>
  </si>
  <si>
    <t>Satisfacción</t>
  </si>
  <si>
    <t>1000. Fomento a las Prácticas Artísticas en Todas sus Dimensiones</t>
  </si>
  <si>
    <t>* Apoyar e impulsar 2.150 iniciativas artísticas a través de estímulos.
* Otorgar 286 apoyos a organizaciones a través de mecanismos de fomento: apoyos concertados, apoyos metropolitanos y alianzas sectoriales.</t>
  </si>
  <si>
    <t>Entregar estímulos y apoyos concertados , para el goce efectivo del derecho a la cultura, a través de las prácticas artísticas de las víctimas del conflicto armado, en el marco del Programa Distrital de Estímulos (PDE) y el Programa Distrital de Apoyos Concertados (PDAC).</t>
  </si>
  <si>
    <t>Entregar estímulos y apoyos concertados ,</t>
  </si>
  <si>
    <t xml:space="preserve"> por demanda para el goce efectivo del derecho a la cultura,</t>
  </si>
  <si>
    <t xml:space="preserve"> a través de las prácticas artísticas de las víctimas del conflicto armado, en el marco del Programa Distrital de Estímulos (PDE) y el Programa Distrital de Apoyos Concertados (PDAC).</t>
  </si>
  <si>
    <t>982. Formación Artística en la Escuela y la Ciudad</t>
  </si>
  <si>
    <t>Alcanzar 272.000 atenciones a niños, adolescentes, jóvenes, adultos y adultos mayores atendidos que participan en procesos de formación artística.</t>
  </si>
  <si>
    <t>Atender niños, niña y adolescentes víctimas del conflicto armado en el programa de formación artística CREA, que potencie el ejercicio libre de los derechos culturales en los colegios con mayor número de estudiantes víctimas, en el marco del Programa de Jornada Única y Tiempo Escolar.</t>
  </si>
  <si>
    <t xml:space="preserve">Atender </t>
  </si>
  <si>
    <t xml:space="preserve">por demanda niños, niña y adolescentes víctimas del conflicto armado </t>
  </si>
  <si>
    <t>en el programa de formación artística CREA, que potencie el ejercicio libre de los derechos culturales en los colegios con mayor número de estudiantes víctimas, en el marco del Programa de Jornada Única y Tiempo Escolar.</t>
  </si>
  <si>
    <t>Reconciliación</t>
  </si>
  <si>
    <t>Realizar 11100 actividades artistiacas incluyentes y desentralizadas para la transformación social de las 20 localidades</t>
  </si>
  <si>
    <t>Implementar estrategía  de articulación de la programación artistica de la entidad al proceso de Memoria Paz y Reconciliación en Bogotá.</t>
  </si>
  <si>
    <t xml:space="preserve"> 1 estrategía  de articulación de la programación artistica de la entidad al proceso de Memoria Paz y Reconciliación en Bogotá.</t>
  </si>
  <si>
    <t>No aplica</t>
  </si>
  <si>
    <r>
      <t xml:space="preserve">1014. </t>
    </r>
    <r>
      <rPr>
        <sz val="9"/>
        <color rgb="FF000000"/>
        <rFont val="Trebuchet MS"/>
        <family val="2"/>
      </rPr>
      <t>Fortalecimiento a las Organización-participación mesas locales.</t>
    </r>
  </si>
  <si>
    <t>Fortalecer 50 Organizaciones de nuevas expresiones en espacios y procesos de participación.</t>
  </si>
  <si>
    <t>Fortalecer organizaciones de personas víctimas del conflicto armado , en espacios y procesos de participación.</t>
  </si>
  <si>
    <t xml:space="preserve">Fortalecer </t>
  </si>
  <si>
    <t xml:space="preserve">19 organizaciones de personas víctimas del conflicto armado , </t>
  </si>
  <si>
    <t>en espacios y procesos de participación.</t>
  </si>
  <si>
    <t>1014. Fortalecimiento a las Organización-participación mesas locales.</t>
  </si>
  <si>
    <t>Implementar campaña vive la diversidad termina la discriminación en espacios o escenarios de participación de víctimas.</t>
  </si>
  <si>
    <t>Implementar</t>
  </si>
  <si>
    <t xml:space="preserve"> 1 campaña vive la diversidad termina la discriminación </t>
  </si>
  <si>
    <t>en espacios o escenarios de participación de víctimas.</t>
  </si>
  <si>
    <t>Prevención, Protección y Garantías de No Repetición</t>
  </si>
  <si>
    <t>Prevención Temprana y Garantías de No Repetición</t>
  </si>
  <si>
    <t>1013. Formación para una Participación Ciudadana Incidente en los Asuntos Públicos de la Ciudad</t>
  </si>
  <si>
    <t>Formar 10.000 ciudadanos en los procesos de participación.</t>
  </si>
  <si>
    <t>Formar líderes o personas que solicitan las líneas de formación en construcción de paz y solución de conflictos.</t>
  </si>
  <si>
    <t xml:space="preserve">Formar </t>
  </si>
  <si>
    <t xml:space="preserve">por demanda líderes o personas </t>
  </si>
  <si>
    <t>que solicitan las líneas de formación en construcción de paz y solución de conflictos.</t>
  </si>
  <si>
    <t>Formar sujeto de Reparación Colectiva Anmucic y  Afromuaz , que soliciten acceso a los procesos de formación de la escuela de participación.</t>
  </si>
  <si>
    <t>2 sujeto de Reparación Colectiva Anmucic y  Afromuaz ,</t>
  </si>
  <si>
    <t xml:space="preserve"> que soliciten acceso a los procesos de formación de la escuela de participación.</t>
  </si>
  <si>
    <t>Fortalecer organizaciones de personas víctimas del conflicto armado en Proyectos de viviendas de interes Prioritaria y/o Social.</t>
  </si>
  <si>
    <t xml:space="preserve">por demanda organizaciones de personas víctimas del conflicto armado </t>
  </si>
  <si>
    <t>en Proyectos de viviendas de interes Prioritaria y/o Social.</t>
  </si>
  <si>
    <t>1146. Recreación Activa</t>
  </si>
  <si>
    <t>Realizar 52.634 actividades recreativas articuladas con grupos poblacionales y/o territorios de Bogotá.</t>
  </si>
  <si>
    <t>Realizar actividades de apoyo recreativas a la poblacion víctima en las localidades del Distrito en articulación con la ACDVPR.</t>
  </si>
  <si>
    <t xml:space="preserve">Realizar </t>
  </si>
  <si>
    <t xml:space="preserve">10 actividades de apoyo recreativas a la poblacion víctima </t>
  </si>
  <si>
    <t>en las localidades del Distrito en articulación con la ACDVPR.</t>
  </si>
  <si>
    <t>1.2</t>
  </si>
  <si>
    <t>Realizar actividades de apoyo recreativas vinculando a la población victima del grupo de reparación colectiva Afromupaz y sus familiares.</t>
  </si>
  <si>
    <t>por demanda actividades de apoyo recreativas vinculando a la población victima</t>
  </si>
  <si>
    <t xml:space="preserve"> del grupo de reparación colectiva Afromupaz y sus familiares.</t>
  </si>
  <si>
    <t>1.3</t>
  </si>
  <si>
    <t>Realizar actividades de apoyo recreativas vinculando a la población victima del grupo de reparación colectiva Anmucic y sus familiares.</t>
  </si>
  <si>
    <t xml:space="preserve">por demanda actividades de apoyo recreativas vinculando a la población victima </t>
  </si>
  <si>
    <t>del grupo de reparación colectiva Admucic y sus familiares.</t>
  </si>
  <si>
    <t>1077. Tiempo Escolar Complementario</t>
  </si>
  <si>
    <t>Realizar 338.983 atenciones a niños, niña y adolescentes en el marco del Programa de Jornada Única y Tiempo Escolar durante el cuatrienio.</t>
  </si>
  <si>
    <t>Atender niños, niña y adolescentes víctimas del conflicto armado en el programa de posicionamiento del deporte como una práctica para la paz y la construcción de tejido social, en los colegios con mayor número de estudiantes víctimas, en el marco del Programa de Jornada Única y Tiempo Escolar.</t>
  </si>
  <si>
    <t xml:space="preserve">2300 niños, niña y adolescentes víctimas del conflicto armado </t>
  </si>
  <si>
    <t>en el programa de posicionamiento del deporte como una práctica para la paz y la construcción de tejido social, en los colegios con mayor número de estudiantes víctimas, en el marco del Programa de Jornada Única y Tiempo Escolar.</t>
  </si>
  <si>
    <t>Restitución-Medidas para la Promoción de Empleo Urbano y Rural</t>
  </si>
  <si>
    <t>1134. Oportunidades de Generación de Ingresos para Vendedores Informales</t>
  </si>
  <si>
    <t>Acompañar 880 Vendedores Informales En Procesos De Emprendimiento y/o Fortalecimiento Empresarial Integralmente.</t>
  </si>
  <si>
    <t>Brindar a personas víctimas del conflicto armado vendedores informales asistencia técnica y acompañamiento, para el fortalecimiento empresarial o el emprendimiento.</t>
  </si>
  <si>
    <t xml:space="preserve">Brindar </t>
  </si>
  <si>
    <t>a 40 personas víctimas del conflicto armado vendedores informales</t>
  </si>
  <si>
    <t xml:space="preserve"> asistencia técnica y acompañamiento, para el fortalecimiento empresarial o el emprendimiento.</t>
  </si>
  <si>
    <t>Asignar 320 Alternativas De Generación De Ingresos A Vendedores Informales Personas Mayores y/o En Condición De Discapacidad.</t>
  </si>
  <si>
    <t>Brindar a personas víctimas del conflicto armado vendedores informales asistencia técnica, acompañamiento, módulo y espacio, para la generación de ingresos en espacios de entidades públicas o privadas.</t>
  </si>
  <si>
    <t xml:space="preserve">a 10  personas víctimas del conflicto armado vendedores informales </t>
  </si>
  <si>
    <t>asistencia técnica, acompañamiento, módulo y espacio, para la generación de ingresos en espacios de entidades públicas o privadas.</t>
  </si>
  <si>
    <t>1130. Formación e Inserción Laboral</t>
  </si>
  <si>
    <t>Vincular 2150 Personas Que Ejercen Actividades De Economía Informal A Programas De Formación.</t>
  </si>
  <si>
    <t>Vincular personas víctimas del conflicto armados vendedores informales a programas de formación, de acuerdo a las necesidades del mercado laboral de Bogotá.</t>
  </si>
  <si>
    <t xml:space="preserve">Vincular </t>
  </si>
  <si>
    <t xml:space="preserve">45 personas víctimas del conflicto armados vendedores informales </t>
  </si>
  <si>
    <t>a programas de formación, de acuerdo a las necesidades del mercado laboral de Bogotá.</t>
  </si>
  <si>
    <t>Formar 1000 Personas Que Ejercen Actividades De Economía Informal A Través De Alianzas Para El Empleo.</t>
  </si>
  <si>
    <t>Formar personas víctimas del conflicto armado vendedoras informales a través de alianza para el empleo, de acuerdo a las necesidades del mercado laboral de Bogotá.</t>
  </si>
  <si>
    <t xml:space="preserve">20 personas víctimas del conflicto armado vendedoras informales </t>
  </si>
  <si>
    <t>a través de alianza para el empleo, de acuerdo a las necesidades del mercado laboral de Bogotá.</t>
  </si>
  <si>
    <t>Participar ruedas de servicios dirigidas a la población víctima del conflicto armado del Distrito Capital para fortalecer su inserción en el mercado laboral.</t>
  </si>
  <si>
    <t xml:space="preserve">Participar </t>
  </si>
  <si>
    <t xml:space="preserve">en 4 ruedas de servicios dirigidas a la población víctima del conflicto armado del Distrito Capital </t>
  </si>
  <si>
    <t>para fortalecer su inserción en el mercado laboral.</t>
  </si>
  <si>
    <t>Generación de Ingresos</t>
  </si>
  <si>
    <t>1078. Generación de Alternativas Comerciales Transitorias</t>
  </si>
  <si>
    <t>*Brindar 1000 Alternativas Comerciales Transitorias En Puntos Comerciales Y La Red De Prestación De Servicios Al Usuario Del Espacio Público Redep (Quioscos Y Puntos De Encuentro) Yy Zonas De Aprovechamiento Económico Reguladas Temporales  -Zaert.
*Brindar 2000 Alternativas Comerciales Transitorias En Ferias Comerciales.</t>
  </si>
  <si>
    <t>Brindar a personas víctimas del conflicto armado vendedores informales alternativas comerciales transitorias.</t>
  </si>
  <si>
    <t>a 46 personas víctimas del conflicto armado vendedores informales</t>
  </si>
  <si>
    <t xml:space="preserve"> alternativas comerciales transitorias.</t>
  </si>
  <si>
    <t>6.1</t>
  </si>
  <si>
    <t>Reparación Colectiva-Generación de Ingresos</t>
  </si>
  <si>
    <t>Brindar 2000 Alternativas Comerciales Transitorias En Ferias Comerciales.</t>
  </si>
  <si>
    <t>Hacer partícipes en ferias institucionales a integrantes de los grupos sujeto de reparación colectiva, víctimas del conflicto armado, que cumplan con el requisito de ser vendedor informal.</t>
  </si>
  <si>
    <t xml:space="preserve">Hacer partícipes </t>
  </si>
  <si>
    <t xml:space="preserve">por demanda en ferias institucionales a integrantes de los grupos sujeto de reparación colectiva, víctimas del conflicto armado, </t>
  </si>
  <si>
    <t>que cumplan con el requisito de ser vendedor informal.</t>
  </si>
  <si>
    <t>Acompañamiento Psicosocial</t>
  </si>
  <si>
    <t>Beneficiar personas víctimas del conflicto armado vendedores informales que hacen parte de los programas del IPES , con seguimiento y acompañamiento integral a sus unidades productivas.</t>
  </si>
  <si>
    <t xml:space="preserve">50 personas víctimas del conflicto armado vendedores informales </t>
  </si>
  <si>
    <t>que hacen parte de los programas del IPES , con seguimiento y acompañamiento integral a sus unidades productivas.</t>
  </si>
  <si>
    <t>1003. Filarmónica en la Escuela y la Ciudad</t>
  </si>
  <si>
    <t>Atender 88.000 niños, niña y adolescentes en el marco del programa jornada única y tiempo escolar.</t>
  </si>
  <si>
    <t>Atender niños, niña y adolescentes víctimas del conflicto armado  en procesos de formación, desarrollo y fomento en torno de la música sinfónica y del canto lírico, el marco de la jornada única y el tiempo escolar.</t>
  </si>
  <si>
    <t xml:space="preserve">679 niños, niña y adolescentes víctimas del conflicto armado </t>
  </si>
  <si>
    <t xml:space="preserve"> en procesos de formación, desarrollo y fomento en torno de la música sinfónica y del canto lírico, el marco de la jornada única y el tiempo escolar.</t>
  </si>
  <si>
    <t>1137. Comunidades Culturales para la Paz</t>
  </si>
  <si>
    <t>Apoyar 9  intervenciones artístico, culturales y deportivas en Viviendas de Interés Prioritario (VIP).</t>
  </si>
  <si>
    <t>Realizar intervenciones culturales y deportivas en sectores de Viviendas de Interés Prioritario (VIP) en el marco del Programa Nacional Comunidad es Arte, Biblioteca y Cultura.</t>
  </si>
  <si>
    <t>9 intervenciones culturales y deportivas en sectores de Viviendas de Interés Prioritario (VIP) en el marco del Programa Nacional Comunidad es Arte, Biblioteca y Cultura.</t>
  </si>
  <si>
    <t>1016. Poblaciones Diversas e Interculturales</t>
  </si>
  <si>
    <t>Realizar 84 actividades dirigidas a  grupos étnicos, sectores sociales y etarios.</t>
  </si>
  <si>
    <t>Otorgar becas a agentes culturales, artísticos, patrimoniales víctimas del conflicto armado, para fortalecer la reconstrucción de su tejido social, así como promover la participación de las comunidades a favor de la construcción de la paz desde los territorios.</t>
  </si>
  <si>
    <t xml:space="preserve">1 beca a agentes culturales, artísticos, patrimoniales víctimas del conflicto armado, </t>
  </si>
  <si>
    <t>para fortalecer la reconstrucción de su tejido social, así como promover la participación de las comunidades a favor de la construcción de la paz desde los territorios.</t>
  </si>
  <si>
    <t>Implementar el 100% de las acciones relacionadas con el componente cultural de los planes integrales colectiva - PIRC y espacios de concertación priorizados</t>
  </si>
  <si>
    <t>el 100% de las acciones relacionadas con el componente cultural de los planes integrales colectiva - PIRC</t>
  </si>
  <si>
    <t xml:space="preserve"> y espacios de concertación priorizados</t>
  </si>
  <si>
    <t>1131. Construcción de una Bogotá que vive los Derechos Humano</t>
  </si>
  <si>
    <t>Formar 58.500 personas en escenarios formales e informales a funcionarios públicos, miembros de la policía, ciudadanos de grupos étnicos, religiosas y ciudadanía en general en DDHH para la paz y la reconciliación.</t>
  </si>
  <si>
    <t>Formar personas víctimas del conflicto armado en derechos humanos para la paz y la reconciliación (escenarios formales, informales y sensibilizaciones).</t>
  </si>
  <si>
    <t>1000 personas víctimas del conflicto armado</t>
  </si>
  <si>
    <t xml:space="preserve"> en derechos humanos para la paz y la reconciliación (escenarios formales, informales y sensibilizaciones).</t>
  </si>
  <si>
    <t>Formar mujeres víctimas del conflicto armado en la ruta intersectorial para la prevención, asistencia y protección a víctimas del delito de trata de personas.(escenarios formales, informales y sensibilizaciones).</t>
  </si>
  <si>
    <t xml:space="preserve">100 mujeres víctimas del conflicto armado </t>
  </si>
  <si>
    <t>en la ruta intersectorial para la prevención, asistencia y protección a víctimas del delito de trata de personas.(escenarios formales, informales y sensibilizaciones).</t>
  </si>
  <si>
    <t>Desarrollar el 100% del procedimiento metodológico para formular e implementar el Sistema y Política Distrital de Derechos Humanos, en articulación con el Plan Distrital de Prevención y Protección.</t>
  </si>
  <si>
    <t>Elaborar un informe de la implementación, del Plan Distrital de Prevención y Protección de Derechos Humanos en el marco de la atención a la población victima.</t>
  </si>
  <si>
    <t xml:space="preserve">Elaborar </t>
  </si>
  <si>
    <t xml:space="preserve">un informe de la implementación, del Plan Distrital de Prevención y Protección de Derechos Humanos </t>
  </si>
  <si>
    <t>en el marco de la atención a la población victima.</t>
  </si>
  <si>
    <t>Prevención Urgente</t>
  </si>
  <si>
    <t>Atender el 100% de líderes y defensores de Derechos humanos, población LGBTI, y victimas de trata que demanden medidas de prevención o protección para garantizar sus derechos a la vida, libertad, integridad y seguridad.</t>
  </si>
  <si>
    <t>Atender personas víctimas del conflicto armado pertenecientes a la población LGTBI en el marco de la Estrategia de Atención a Víctimas de Violencia(s) en Razón a su Orientación Sexual e Identidad de Género LGBTI.</t>
  </si>
  <si>
    <t>Atender</t>
  </si>
  <si>
    <t xml:space="preserve">5 personas víctimas del conflicto armado pertenecientes a la población LGTBI </t>
  </si>
  <si>
    <t>en el marco de la Estrategia de Atención a Víctimas de Violencia(s) en Razón a su Orientación Sexual e Identidad de Género LGBTI.</t>
  </si>
  <si>
    <t>Atender casos de personas víctimas del conflicto armado defensoras o defensores de derechos humanos en posible situación de riesgo, a través de la ruta de atención y protección de defensoras y defensores de derechos humanos.</t>
  </si>
  <si>
    <t xml:space="preserve">30 casos de personas víctimas del conflicto armado defensoras o defensores de derechos humanos </t>
  </si>
  <si>
    <t>en posible situación de riesgo, a través de la ruta de atención y protección de defensoras y defensores de derechos humanos.</t>
  </si>
  <si>
    <t>Crear 10 espacios para el fortalecimiento de procesos participativos y organizativos, con miras a incrementar su incidencia en la vida social, cultural, política y económica de la ciudad.</t>
  </si>
  <si>
    <t>Atender personas víctimas del conflicto armado pertenecientes a grupos étnicos a través de los servicios brindados en los espacios de atención diferenciada.</t>
  </si>
  <si>
    <t>50 personas víctimas del conflicto armado pertenecientes a grupos étnicos</t>
  </si>
  <si>
    <t xml:space="preserve"> a través de los servicios brindados en los espacios de atención diferenciada.</t>
  </si>
  <si>
    <t>Realizar sesión de articulación del Sistrema Distrital de Derechos Humanos y el Sistema Distrita de Atención y Reparación Integral a las Víctimas en el marco de las instancias de coordinación.</t>
  </si>
  <si>
    <t xml:space="preserve">1 sesión de articulación del Sistrema Distrital de Derechos Humanos y el Sistema Distrita de Atención y Reparación Integral a las Víctimas </t>
  </si>
  <si>
    <t>en el marco de las instancias de coordinación.</t>
  </si>
  <si>
    <t>Retorno y reubicación</t>
  </si>
  <si>
    <t>Realizar foro relacionado con el esclarecimiento de la verdad con énfasis en la población indígena víctima de desplazamiento forzado en proceso de reubicación en Bogotá.</t>
  </si>
  <si>
    <t>1 foro</t>
  </si>
  <si>
    <t xml:space="preserve"> relacionado con el esclarecimiento de la verdad con énfasis en la población indígena víctima de desplazamiento forzado en proceso de reubicación en Bogotá.</t>
  </si>
  <si>
    <t>Formar personas víctimas del conflicto armado pertenecientes a grupos étnicos a través del Programa Distrital de Educación en Derechos Humanos para la Paz y la Reconciliación (módulo Étnico)</t>
  </si>
  <si>
    <t xml:space="preserve"> a través del Programa Distrital de Educación en Derechos Humanos para la Paz y la Reconciliación (módulo Étnico)</t>
  </si>
  <si>
    <t>Diseñar y realizar  jornadas de sensibilización en los Distritos Militares  en las localidades donde se encuentren la población ROM. </t>
  </si>
  <si>
    <t xml:space="preserve">Diseñar y realizar  </t>
  </si>
  <si>
    <t xml:space="preserve">4 jornadas de sensibilización </t>
  </si>
  <si>
    <t>en los Distritos Militares  en las localidades donde se encuentren la población ROM. </t>
  </si>
  <si>
    <t>Sistemas de Información</t>
  </si>
  <si>
    <t>Adoptar en las 20 localidades el Plan Distrital de Prevención y Protección</t>
  </si>
  <si>
    <t>Establecer una herramienta de visualización de los mapas de riesgo por localidad</t>
  </si>
  <si>
    <t>Establecer</t>
  </si>
  <si>
    <t xml:space="preserve"> una herramienta de visualización de los mapas de riesgo por localidad</t>
  </si>
  <si>
    <t>Acompañar técnicamente  Ajuste en la formulación e Implementación de la Estrategia de Protección colectiva "el tambo" en su dimensión institucional y comunitaria</t>
  </si>
  <si>
    <t xml:space="preserve">Acompañar técnicamente </t>
  </si>
  <si>
    <t xml:space="preserve"> en la formulación e Implementación de la Estrategia de Protección colectiva "el tambo" en su dimensión institucional y comunitaria</t>
  </si>
  <si>
    <t>Generar Estrategia de enrutamiento de casos remitidos por sujetos de reparación colectiva,  para brindar atención en el marco de las rutas establecidas.</t>
  </si>
  <si>
    <t>Generar</t>
  </si>
  <si>
    <t xml:space="preserve"> 1 estrategia de enrutamiento de casos</t>
  </si>
  <si>
    <t xml:space="preserve"> remitidos por sujetos de reparación colectiva,  para brindar atención en el marco de las rutas establecidas.</t>
  </si>
  <si>
    <t>1075. Estructuración de instrumentos de financiación para el desarrollo territorial</t>
  </si>
  <si>
    <t>Acompañar 5,000 hogares víctimas del conflicto residentes en Bogotá en la presentación a programas o esquemas financieros de acceso a vivienda.</t>
  </si>
  <si>
    <t>Acompañar hogares víctimas del conflicto residentes en Bogotá en la gestión a los programas de vivienda del Gobierno nacional o a los esquemas financieros de acceso a vivienda que desarrolle el Gobierno distrital.</t>
  </si>
  <si>
    <t>Acompañar</t>
  </si>
  <si>
    <t xml:space="preserve"> 1000 hogares víctimas del conflicto residentes en Bogotá </t>
  </si>
  <si>
    <t>en la gestión a los programas de vivienda del Gobierno nacional o a los esquemas financieros de acceso a vivienda que desarrolle el Gobierno distrital.</t>
  </si>
  <si>
    <t>Apoyar la gestion de 80 hectáreas útiles para la construcción de Vivienda de Interes Social - VIS, mediante la aplicación de instrumentos de financiación.</t>
  </si>
  <si>
    <t>Beneficiar hogares víctimas del conflicto con el programa de financiación de vivienda en los esquemas de complementariedad con el Gobierno nacional, cierre financiero y leasing habitacional.</t>
  </si>
  <si>
    <t>Beneficiar</t>
  </si>
  <si>
    <t>por demanda  hogares víctimas del conflicto</t>
  </si>
  <si>
    <t xml:space="preserve"> con el programa de financiación de vivienda en los esquemas de complementariedad con el Gobierno nacional, cierre financiero y leasing habitacional.</t>
  </si>
  <si>
    <t>2.1</t>
  </si>
  <si>
    <t>Beneficiar hogares víctimas del conflicto en proceso de retorno con el programa de financiación de vivienda en los esquemas de complementariedad con el Gobierno nacional, cierre financiero y leasing habitacional.</t>
  </si>
  <si>
    <t xml:space="preserve"> por demanda hogares víctimas del conflicto </t>
  </si>
  <si>
    <t>en proceso de retorno con el programa de financiación de vivienda en los esquemas de complementariedad con el Gobierno nacional, cierre financiero y leasing habitacional.</t>
  </si>
  <si>
    <t>1151.Formulación de la política de gestión integral del hábitat 2018 - 2030</t>
  </si>
  <si>
    <t>Formular 1 política de gestión integral del hábitat 2018 - 2030</t>
  </si>
  <si>
    <t>Formar funcionarios de la SDHT que atienden a población víctima , en materia de atención a víctimas y política pública de víctimas.</t>
  </si>
  <si>
    <t xml:space="preserve">30 funcionarios de la SDHT </t>
  </si>
  <si>
    <t>que atienden a población víctima , en materia de atención a víctimas y política pública de víctimas.</t>
  </si>
  <si>
    <t>Realizar seguimientos a la implementación de la Política Pública de Víctimas, en materia de vivienda, con participación de representantes de las mesas de participación efectiva de las víctimas.</t>
  </si>
  <si>
    <t xml:space="preserve">10 seguimientos a la implementación de la Política Pública de Víctimas, </t>
  </si>
  <si>
    <t>en materia de vivienda, con participación de representantes de las mesas de participación efectiva de las víctimas.</t>
  </si>
  <si>
    <t>800. Apoyo a la generación de vivienda</t>
  </si>
  <si>
    <t xml:space="preserve">Implementar el 100% de la estrategia de participación en los proyectos de vivienda de interés social y prioritario priorizados por la SDHT. 
 </t>
  </si>
  <si>
    <t>Expedir  un acto administrativo de reglamentación de la mesa de proyectos de vivienda gratuita con el fin de realizar seguimiento a los dirferentes componentes de los mismos (fallas estructurales, problemas de convivencia y seguridad)</t>
  </si>
  <si>
    <t xml:space="preserve">Expedir </t>
  </si>
  <si>
    <t xml:space="preserve"> un acto administrativo de reglamentación de la mesa de proyectos de vivienda gratuita</t>
  </si>
  <si>
    <t xml:space="preserve"> con el fin de realizar seguimiento a los dirferentes componentes de los mismos (fallas estructurales, problemas de convivencia y seguridad)</t>
  </si>
  <si>
    <t>1.1</t>
  </si>
  <si>
    <t>Seguridad alimentaria
Educación
Información y Orientación</t>
  </si>
  <si>
    <t>1096. Desarrollo Integral desde la Gestación hasta la Adolescencia</t>
  </si>
  <si>
    <t>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t>
  </si>
  <si>
    <t>Atender niños, niñas y adolescentes mayores de 6 años y menores de 18 años en riesgo social o en situación de trabajo infantil y cuyos acudientes habiten en Bogotá y sean víctimas del conflicto armado , a través de los servicios de los Centros AMAR.</t>
  </si>
  <si>
    <t xml:space="preserve"> 1304 niños, niñas y adolescentes mayores de 6 años y menores de 18 años</t>
  </si>
  <si>
    <t xml:space="preserve"> en riesgo social o en situación de trabajo infantil y cuyos acudientes habiten en Bogotá y sean víctimas del conflicto armado , a través de los servicios de los Centros AMAR.</t>
  </si>
  <si>
    <t>Atender niños, niñas y adolescentes mayores de 6 años y menores de 18 años, en condición de vulnerabilidad y víctimas del conflicto armado bajo la categoria de afectados se atiende tambien a niñas, niños y adolescentes hijos e hijas de excombatientes o en riesgo de utilización por grupos organizados al margen de la ley  , en la estrategia Atrapasueños.</t>
  </si>
  <si>
    <t xml:space="preserve">3101 niños, niñas y adolescentes mayores de 6 años y menores de 18 años, en condición de vulnerabilidad y víctimas del conflicto armado </t>
  </si>
  <si>
    <t>bajo la categoria de afectados se atiende tambien a niñas, niños y adolescentes hijos e hijas de excombatientes o en riesgo de utilización por grupos organizados al margen de la ley  , en la estrategia Atrapasueños.</t>
  </si>
  <si>
    <t>Atender adolescentes desde los 14 años o jóvenes vinculados al Sistema de Responsabilidad Penal y Adolescente (SRPA), sancionados con la prestación de servicios a la comunidad y libertad asistida, y que sean víctimas del conflicto armado , por medio de los Centros Forjar.</t>
  </si>
  <si>
    <t xml:space="preserve">139 adolescentes desde los 14 años o jóvenes </t>
  </si>
  <si>
    <t>vinculados al Sistema de Responsabilidad Penal y Adolescente (SRPA), sancionados con la prestación de servicios a la comunidad y libertad asistida, y que sean víctimas del conflicto armado , por medio de los Centros Forjar.</t>
  </si>
  <si>
    <t>1.4</t>
  </si>
  <si>
    <t>Atender integralmente en 61.241  cupos a niños y niñas de 0 a 5 años en ámbitos institucionales con enfoque diferencial</t>
  </si>
  <si>
    <t>Atender  niños y niñas menores de 4 años, víctimas del conflicto armado que se encuentren en emergencia humanitaria o que pertenezcan a familias víctimas de conflicto armado en inestabilidad socioeconómica  en los Jardines Infantiles Diurnos.</t>
  </si>
  <si>
    <t xml:space="preserve">5742  niños y niñas menores de 4 años, víctimas del conflicto armado </t>
  </si>
  <si>
    <t>que se encuentren en emergencia humanitaria o que pertenezcan a familias víctimas de conflicto armado en inestabilidad socioeconómica  en los Jardines Infantiles Diurnos.</t>
  </si>
  <si>
    <t>1.5</t>
  </si>
  <si>
    <t>Atender niños y niñas menores de 4 años, víctimas del conflicto armado que se encuentren en emergencia humanitaria o que pertenezcan a familias víctimas de conflicto armado en inestabilidad socioeconómica  en los Jardines Infantiles Nocturnos.</t>
  </si>
  <si>
    <t>66 niños y niñas menores de 4 años, víctimas del conflicto armado</t>
  </si>
  <si>
    <t xml:space="preserve"> que se encuentren en emergencia humanitaria o que pertenezcan a familias víctimas de conflicto armado en inestabilidad socioeconómica  en los Jardines Infantiles Nocturnos.</t>
  </si>
  <si>
    <t>1.6</t>
  </si>
  <si>
    <t>Atender  17.530 niñas, niños y adolescentes pertenecientes a grupos poblacionales históricamente segregados</t>
  </si>
  <si>
    <t>Atender niños y niñas menores de 6 años de los pueblos étnicos que habitan en Bogotá, víctimas del conflicto armado , a través de las Casas de Pensamiento Intercultural.</t>
  </si>
  <si>
    <t>209 niños y niñas menores de 6 años de los pueblos étnicos</t>
  </si>
  <si>
    <t xml:space="preserve"> que habitan en Bogotá, víctimas del conflicto armado , a través de las Casas de Pensamiento Intercultural.</t>
  </si>
  <si>
    <t>1.7</t>
  </si>
  <si>
    <t>Atender integralmente  15.000 mujeres gestantes y niñas y niños de 0 a 2 años con enfoque diferencia</t>
  </si>
  <si>
    <t>Atender mujeres gestantes, niñas y niños menores de 2 años habitantes de la zona urbana de Bogotá, víctimas del conflicto armado , a través de la estrategia Creciendo en Familia.</t>
  </si>
  <si>
    <t xml:space="preserve"> 2211 mujeres gestantes, niñas y niños menores de 2 años habitantes de la zona urbana de Bogotá, víctimas del conflicto armado , </t>
  </si>
  <si>
    <t>a través de la estrategia Creciendo en Familia.</t>
  </si>
  <si>
    <t>1.8</t>
  </si>
  <si>
    <t>Atender mujeres gestantes, niñas y niños menores de 6 años habitantes de la zona rural de Bogotá, víctimas del conflicto armado , a través de la estrategia Creciendo en Familia en la Ruralidad.</t>
  </si>
  <si>
    <t>27 mujeres gestantes, niñas y niños menores de 6 años habitantes de la zona rural de Bogotá, víctimas del conflicto armado,</t>
  </si>
  <si>
    <t xml:space="preserve"> a través de la estrategia Creciendo en Familia en la Ruralidad.</t>
  </si>
  <si>
    <t>1.9</t>
  </si>
  <si>
    <t>Realizar consejos consultivos de niños donde participen niños y niñas víctimas del conflicto armado , en 4 localidades priorizadas por la ACDVPR.</t>
  </si>
  <si>
    <t xml:space="preserve">10 consejos consultivos de niños donde participen niños y niñas víctimas del conflicto armado, </t>
  </si>
  <si>
    <t>en 4 localidades priorizadas por la ACDVPR.</t>
  </si>
  <si>
    <t>1.10</t>
  </si>
  <si>
    <t>Información y Orientación</t>
  </si>
  <si>
    <t>Realizar encuentro con las familias víctimas, participantes de la Estrategia Atrapasueños , para realizar acciones de retroalimentación del proceso de atención.</t>
  </si>
  <si>
    <t xml:space="preserve">16 encuentros con las familias víctimas, </t>
  </si>
  <si>
    <t>participantes de la Estrategia Atrapasueños , para realizar acciones de retroalimentación del proceso de atención.</t>
  </si>
  <si>
    <t>Atención Humanitaria
Información y Orientación</t>
  </si>
  <si>
    <t>1099. Envejecimiento Digno, Activo y Feliz</t>
  </si>
  <si>
    <t>Entregar a 90.318 personas mayores en situaciones de vulnerabilidad socioeconómica apoyos económicos.</t>
  </si>
  <si>
    <t>Entregar a hombres mayores de 59 años y mujeres mayores de 54 años que no cuenten con pensión ni apoyo económico y que sean víctimas del conflicto armado , apoyos económicos.</t>
  </si>
  <si>
    <t xml:space="preserve">Entregar </t>
  </si>
  <si>
    <t xml:space="preserve">7520 a hombres mayores de 59 años y mujeres mayores de 54 años </t>
  </si>
  <si>
    <t>que no cuenten con pensión ni apoyo económico y que sean víctimas del conflicto armado , apoyos económicos.</t>
  </si>
  <si>
    <t>2.2</t>
  </si>
  <si>
    <t>Seguridad alimentaria
Información y Orientación</t>
  </si>
  <si>
    <t>Atender a  500 personas mayores en situación de vulnerabilidad asociada a la falta de lugar estable para dormir  en el servicio Centro Noche.</t>
  </si>
  <si>
    <t>Atender personas mayores de 60 años sin un techo digno y seguro de forma permanente, vícimas del conflicto armado , a través de los Centros Noche.</t>
  </si>
  <si>
    <t>por demanda personas mayores de 60 años sin un techo digno y seguro de forma permanente, vícimas del conflicto armado,</t>
  </si>
  <si>
    <t xml:space="preserve"> a través de los Centros Noche.</t>
  </si>
  <si>
    <t>2.3</t>
  </si>
  <si>
    <t>Atender integralmente a 42.000 personas mayores en condición de fragilidad social en la ciudad de Bogotá  a través del servicio Centros Día.</t>
  </si>
  <si>
    <t>Atender personas mayores de 60 años a quienes se identifique vulneración en su integridad y que sean vícimas del conflicto armado en los Centros Día.</t>
  </si>
  <si>
    <t>592 personas mayores de 60 años a quienes se identifique vulneración en su integridad y que sean vícimas del conflicto armado en los Centros Día.</t>
  </si>
  <si>
    <t>2.4</t>
  </si>
  <si>
    <t>Atender integralmente a 2.226 personas mayores en condición de fragilidad social en la ciudad de Bogotá a través del servicio Centro de Protección Social.</t>
  </si>
  <si>
    <t>Atender personas mayores de 60 años en condición de vulnerabilidad, sin redes familiares o sociales de apoyo, y vñictimas del conflicto armado , a través de los Centros de Protección Social.</t>
  </si>
  <si>
    <t xml:space="preserve">por demanda  personas mayores de 60 años en condición de vulnerabilidad, </t>
  </si>
  <si>
    <t>sin redes familiares o sociales de apoyo, y vñictimas del conflicto armado , a través de los Centros de Protección Social.</t>
  </si>
  <si>
    <t>3.2</t>
  </si>
  <si>
    <t>1113. Por una Ciudad Incluyente y sin Barreras</t>
  </si>
  <si>
    <t>Atender 3.289 personas con discapacidad en centros crecer, centros de protección, centro renacer y centros integrarte.</t>
  </si>
  <si>
    <t>Atender niños, niñas, adolescentes y jóvenes con discapacidad cognitiva o múltiple, con medida de restablecimiento de derechos consistente en ubicación institucional, y que sean víctimas del conflicto armado , a través de los Centros Renacer.</t>
  </si>
  <si>
    <t xml:space="preserve">por demanda niños, niñas, adolescentes y jóvenes con discapacidad cognitiva o múltiple, </t>
  </si>
  <si>
    <t>con medida de restablecimiento de derechos consistente en ubicación institucional, y que sean víctimas del conflicto armado , a través de los Centros Renacer.</t>
  </si>
  <si>
    <t>3.3</t>
  </si>
  <si>
    <t>Atender personas con discapacidad cognitiva o discapacidad múltiple asociada a cognitiva mayores de 18 años y menores de 59 años 11 meses que requieran apoyos intermitentes, limitados, extensos y generalizados, que habiten en Bogotá y que sean víctimas del conflicto armado , en los Centros Integrarte de Atención Externa.</t>
  </si>
  <si>
    <t xml:space="preserve">por demanda personas con discapacidad cognitiva o discapacidad múltiple asociada a cognitiva mayores de 18 años y menores de 59 años 11 meses </t>
  </si>
  <si>
    <t>que requieran apoyos intermitentes, limitados, extensos y generalizados, que habiten en Bogotá y que sean víctimas del conflicto armado , en los Centros Integrarte de Atención Externa.</t>
  </si>
  <si>
    <t>3.4</t>
  </si>
  <si>
    <t>Atender niños, niñas, adolescentes y jóvenes entre los 6 y 17 años 11 meses, con discapacidad cognitiva no psicosocial que requieran apoyos extensos y generalizados, o con discapacidad múltiple que requieran apoyos intermitentes y limitados o con discapacidad múltiple asociada a discapacidad cognitiva, que requieran de apoyos de extensos a generalizados; y que habiten en Bogotá,  en los Centros Crecer y Centros Avanzar.</t>
  </si>
  <si>
    <t xml:space="preserve">243 niños, niñas, adolescentes y jóvenes entre los 6 y 17 años 11 meses, con discapacidad cognitiva no psicosocial </t>
  </si>
  <si>
    <t>que requieran apoyos extensos y generalizados, o con discapacidad múltiple que requieran apoyos intermitentes y limitados o con discapacidad múltiple asociada a discapacidad cognitiva, que requieran de apoyos de extensos a generalizados; y que habiten en Bogotá,  en los Centros Crecer y Centros Avanzar.</t>
  </si>
  <si>
    <t>3.5</t>
  </si>
  <si>
    <t>Atender personas con discapacidad cognitiva, psicosocial o física, en condición de vulnerabilidad, de 18 años hasta los 59 años y 11 meses que requieran de apoyos de extensos a generalizados, que habiten en Bogotá D.C. que no cuenten con una red familiar o social de apoyo que garantice su cuidado y que sean víctimas del conflcto armado en los Centros Integrarte Atención Interna.</t>
  </si>
  <si>
    <t>personas con discapacidad cognitiva, psicosocial o física, en condición de vulnerabilidad, de 18 años hasta los 59 años y 11 meses que requieran de apoyos de extensos a generalizados,</t>
  </si>
  <si>
    <t xml:space="preserve"> que habiten en Bogotá D.C. que no cuenten con una red familiar o social de apoyo que garantice su cuidado y que sean víctimas del conflcto armado en los Centros Integrarte Atención Interna.</t>
  </si>
  <si>
    <t>4.1</t>
  </si>
  <si>
    <t>1108. Prevención y Atención Habitabilidad en Calle</t>
  </si>
  <si>
    <t>Atender 10.181 personas en centros de atención transitoria para la inclusión social.</t>
  </si>
  <si>
    <t>Atender ciudadanos y ciudadanas habitantes de calle  víctimas del conflicto armado, de 29 años en adelante, por medio del Centro de Atención Transitoria</t>
  </si>
  <si>
    <t xml:space="preserve">380 personas habitantes de calle mayores de 29 años y víctimas del conflicto armado , </t>
  </si>
  <si>
    <t>por medio de los Hogares de Paso Día.</t>
  </si>
  <si>
    <t>4.2</t>
  </si>
  <si>
    <t xml:space="preserve">Atender ciudadanos y ciudadanas habitantes, o en riesgo de habitar calle víctimas del conflicto armado, de 29 años en adelante, por medio de los Hogares de Paso modalidad día </t>
  </si>
  <si>
    <t>349 personas habitantes de calle mayores de 29 años y víctimas del conflicto armado ,</t>
  </si>
  <si>
    <t xml:space="preserve"> por medio de los Hogares de Paso Día/Centros de Atención Transitoria.</t>
  </si>
  <si>
    <t>4.3</t>
  </si>
  <si>
    <t>Atender ciudadanos y ciudadanas habitantes, o en riesgo de habitar calle víctimas del conflicto armado, de 29 años en adelante, por medio de los Hogares de Paso modalidad noche</t>
  </si>
  <si>
    <t xml:space="preserve">366 personas habitantes de calle mayores de 29 años y víctimas del conflicto armado , </t>
  </si>
  <si>
    <t>por medio de los Hogares de Paso Noche/Centros de Atención Transitoria.</t>
  </si>
  <si>
    <t>4.4</t>
  </si>
  <si>
    <t>Atender 946 personas en comunidades de vida.</t>
  </si>
  <si>
    <t>Atender personas habitantes de calle mayores de 29 años y víctimas del conflicto armado , por medio de la estrategia Comunidad de Vida.</t>
  </si>
  <si>
    <t>por demanda personas habitantes de calle mayores de 29 años y víctimas del conflicto armado ,</t>
  </si>
  <si>
    <t xml:space="preserve"> por medio de la estrategia Comunidad de Vida.</t>
  </si>
  <si>
    <t>4.5</t>
  </si>
  <si>
    <t>Atender 17.500 personas por medio de la estrategia de abordaje en calle</t>
  </si>
  <si>
    <t>Atender personas habitantes de calle mayores de 29 años y víctimas del conflicto armado , por medio de la estrategia Contacto y Atención en Calle.</t>
  </si>
  <si>
    <t xml:space="preserve">312 personas habitantes de calle mayores de 29 años y víctimas del conflicto armado , </t>
  </si>
  <si>
    <t>por medio de la estrategia Contacto y Atención en Calle.</t>
  </si>
  <si>
    <t>5.1</t>
  </si>
  <si>
    <t>1086. Una Ciudad para las Familias</t>
  </si>
  <si>
    <t>Alcanzar la oportunidad en el 100% de los casos de atención y protección a víctimas de violencias al interior de las familias.</t>
  </si>
  <si>
    <t>Atender personas víctimas de violencia intrafamiliar y del conflicto armado a través de los CAVIF.</t>
  </si>
  <si>
    <t xml:space="preserve">109 personas víctimas de violencia intrafamiliar y del conflicto armado </t>
  </si>
  <si>
    <t>a través de los CAIVAS.</t>
  </si>
  <si>
    <t>5.2</t>
  </si>
  <si>
    <t>Atender personas víctimas de violencia sexual y del conflicto armado a través de los CAIVAS</t>
  </si>
  <si>
    <t xml:space="preserve">por demanda personas víctimas de violencia sexual y del conflicto armado </t>
  </si>
  <si>
    <t>a través de los CAVIF.</t>
  </si>
  <si>
    <t>5.3</t>
  </si>
  <si>
    <t>Atender niños, niñas y adolescentes con medida de protección, víctimas del conflicto armado , a través de los Centros Proteger.</t>
  </si>
  <si>
    <t xml:space="preserve">93 niños, niñas y adolescentes con medida de protección, víctimas del conflicto armado , </t>
  </si>
  <si>
    <t>a través de los Centros Proteger.</t>
  </si>
  <si>
    <t>5.4</t>
  </si>
  <si>
    <t>Atender víctimas de violencia intrafamiliar que requieran intervención sistémica para el restablecimiento de derechos y que sean víctimas del conflicto armado , a través de las Comisarías de Familia.</t>
  </si>
  <si>
    <t xml:space="preserve">víctimas de violencia intrafamiliar que requieran intervención sistémica para el restablecimiento de derechos y que sean víctimas del conflicto armado , </t>
  </si>
  <si>
    <t>a través de las Comisarías de Familia.</t>
  </si>
  <si>
    <t>Alimentación</t>
  </si>
  <si>
    <t>1098. Bogotá te Nutre</t>
  </si>
  <si>
    <t>Entregar el 100% de los apoyos alimentarios programados.</t>
  </si>
  <si>
    <t>Brindar a personas con inseguridad alimentaria severa y moderada, que habiten en Bogotá y sus zonas rurales en condición de vulnerabilidad, que cuenten con los medios y capacidades para preparar y consumir alimentos, y que sean victimas del conflicto armado , complementación alimentaria por medio de canastas básicas y formación en nutrición.</t>
  </si>
  <si>
    <t>a 2992 personas con inseguridad alimentaria severa y moderada, que habiten en Bogotá y sus zonas rurales en condición de vulnerabilidad,</t>
  </si>
  <si>
    <t xml:space="preserve"> que cuenten con los medios y capacidades para preparar y consumir alimentos, y que sean victimas del conflicto armado , complementación alimentaria por medio de canastas básicas y formación en nutrición.</t>
  </si>
  <si>
    <t>6.2</t>
  </si>
  <si>
    <t>Atender niños y niñas mayores de 4 años, adolescentes, personas mayores, mujeres gestantes y personas en riesgo de inseguridad alimentaria severa y moderada, que habiten en Bogotá y que sean víctimas del conflicto armado , a través de los Comedores Comunitarios.</t>
  </si>
  <si>
    <t xml:space="preserve">6068 niños y niñas mayores de 4 años, adolescentes, personas mayores, mujeres gestantes y personas en riesgo de inseguridad alimentaria severa y moderada, </t>
  </si>
  <si>
    <t>que habiten en Bogotá y que sean víctimas del conflicto armado , a través de los Comedores Comunitarios.</t>
  </si>
  <si>
    <t>6.3</t>
  </si>
  <si>
    <t>Entregar a personas o familias en condicion de pobreza, inseguridad alimentaria y que sean víctimas del conflicto armado bonos canjeables por alimentos que complementen la dieta básica de los beneficiarios, de acuerdo a sus preferencias, hábitos y costumbres.</t>
  </si>
  <si>
    <t xml:space="preserve">a 7199 personas o familias en condicion de pobreza, inseguridad alimentaria y que sean víctimas del conflicto armado </t>
  </si>
  <si>
    <t>bonos canjeables por alimentos que complementen la dieta básica de los beneficiarios, de acuerdo a sus preferencias, hábitos y costumbres.</t>
  </si>
  <si>
    <t>7.1</t>
  </si>
  <si>
    <t>Asistencia funeraria
Seguridad alimentaria
Información y Orientación</t>
  </si>
  <si>
    <t>1092. Viviendo el Territorio</t>
  </si>
  <si>
    <t>Varias metas.</t>
  </si>
  <si>
    <t>Brindar a personas o grupos familiares que no cuenten con la capacidad para enfrentar situaciones sociales imprevistas y que sean víctimas del conflicto armado, suministros, bono apoyo alimentario o servicio funerario</t>
  </si>
  <si>
    <t xml:space="preserve">a 5764 personas o grupos familiares que no cuenten con la capacidad para enfrentar situaciones sociales imprevistas y que sean víctimas del conflicto armado , </t>
  </si>
  <si>
    <t>suministro de alimentos, bonos canjeables o servicios funerarios.</t>
  </si>
  <si>
    <t>7.2</t>
  </si>
  <si>
    <t>Asistencia funeraria
Seguridad alimentaria
Información y Orientación
Atención Humanitaria de Emergencia</t>
  </si>
  <si>
    <t>Atender personas y familias que habiten en Bogotá víctimas del conflicto armado a través del desarrollo de capacidades  en los Centros de Desarrollo Comunitario.</t>
  </si>
  <si>
    <t>4100 personas y familias que habiten en Bogotá víctimas del conflicto armado</t>
  </si>
  <si>
    <t xml:space="preserve"> a través del desarrollo de capacidades  en los Centros de Desarrollo Comunitario.</t>
  </si>
  <si>
    <t>7.3</t>
  </si>
  <si>
    <t>Brindar a personas o grupos familiares que no cuenten con la capacidad para enfrentar situaciones generadas por efecto del cambio climático y que sean víctimas del conflicto armado , suministro de alimentos, bonos canjeables o servicios funerarios.</t>
  </si>
  <si>
    <t>a 148 personas o grupos familiares que no cuenten con la capacidad para enfrentar situaciones generadas por efecto del cambio climático y que sean víctimas del conflicto armado ,</t>
  </si>
  <si>
    <t xml:space="preserve"> suministro de alimentos, bonos canjeables o servicios funerarios.</t>
  </si>
  <si>
    <t>8.1</t>
  </si>
  <si>
    <t>1116. Distrito Joven</t>
  </si>
  <si>
    <t>Atender jóvenes entre 14 y 28 años de edad que requieran iniciar una ruta de realización de derechos y que sean víctimas del conflicto armado en las Casas de Juventud.</t>
  </si>
  <si>
    <t xml:space="preserve">2227 jóvenes entre 14 y 28 años de edad que requieran iniciar una ruta de realización de derechos y que sean víctimas del conflicto armado </t>
  </si>
  <si>
    <t>en las Casas de Juventud.</t>
  </si>
  <si>
    <t>8.2</t>
  </si>
  <si>
    <t>Atender jóvenes entre 14 y 28 años de edad víctimas del conflicto armado en la estrategia de movilización y participación.</t>
  </si>
  <si>
    <t>327 jóvenes entre 14 y 28 años de edad víctimas del conflicto armado</t>
  </si>
  <si>
    <t xml:space="preserve"> en la estrategia de movilización y participación.</t>
  </si>
  <si>
    <t>8.3</t>
  </si>
  <si>
    <t>1101. Distrito Diverso</t>
  </si>
  <si>
    <t>Atender personas de los sectores LGBTI víctimas del conflicto armado, sus familias y redes de apoyo mayores de 14 años , a través de atención integral a la diversidad sexual y de géneros, para disminuir la vulnerabilidad por discriminación, violencias y exclusión social por orientación sexual o identidad de género.</t>
  </si>
  <si>
    <t xml:space="preserve">285 personas de los sectores LGBTI víctimas del conflicto armado, sus familias y redes de apoyo mayores de 14 años , </t>
  </si>
  <si>
    <t>a través de atención integral a la diversidad sexual y de géneros, para disminuir la vulnerabilidad por discriminación, violencias y exclusión social por orientación sexual o identidad de género.</t>
  </si>
  <si>
    <t>8.4</t>
  </si>
  <si>
    <t>Realizar reuniones con participación de jóvenes afro víctimas del conflicto armado , para el  seguimiento al plan de acción para los jóvenes afro.</t>
  </si>
  <si>
    <t xml:space="preserve">por demanda reuniones con participación de jóvenes afro víctimas del conflicto armado , </t>
  </si>
  <si>
    <t>para el  seguimiento al plan de acción para los jóvenes afro.</t>
  </si>
  <si>
    <t>8.5</t>
  </si>
  <si>
    <t>Realizar talleres para el acompañamiento y capacitación de las organizaciones de jóvenes víctimas, a las plataformas de juventud.</t>
  </si>
  <si>
    <t>por demanda talleres para el acompañamiento y capacitación de las organizaciones de jóvenes víctimas,</t>
  </si>
  <si>
    <t xml:space="preserve"> a las plataformas de juventud.</t>
  </si>
  <si>
    <t>1093. Prevención y atención de la maternidad y paternidad temprana</t>
  </si>
  <si>
    <t>Realizar ferias de sexualidad  con población joven víctima del conflicto armado.</t>
  </si>
  <si>
    <t>1 feria de sexualidad  con población joven víctima del conflicto armado.</t>
  </si>
  <si>
    <t xml:space="preserve">Socializar en espacios de participación para víctimas del conflicto armado la oferta de la SDIS referente a la atención y asistencia existente para las víctimas del conflicto armado.  </t>
  </si>
  <si>
    <t xml:space="preserve">Socializar </t>
  </si>
  <si>
    <t>por demanda en espacios de participación para víctimas del conflicto armado</t>
  </si>
  <si>
    <t xml:space="preserve"> la oferta de la SDIS referente a la atención y asistencia existente para las víctimas del conflicto armado.  </t>
  </si>
  <si>
    <t>990. Fortalecimiento del ciclo de politicas publicas del Distrito Capital</t>
  </si>
  <si>
    <t>Realizar 10 estudios que permitan contar con información de calidad para la formulación, seguimiento y evaluación de Políticas Públicas.</t>
  </si>
  <si>
    <t>Elaborar informe sobre asistencia técnica y metodológica a la Alta Consejería para la Víctimas, la Paz y la Reconciliación para la medición de los indicadores que hacen parte del informe sobre el Goce Efectivo de Derechos GED.</t>
  </si>
  <si>
    <t>un informe sobre asistencia técnica y metodológica a la Alta Consejería para la Víctimas, la Paz y la Reconciliación</t>
  </si>
  <si>
    <t xml:space="preserve"> para la medición de los indicadores que hacen parte del informe sobre el Goce Efectivo de Derechos GED.</t>
  </si>
  <si>
    <t>Elaborar informe sobre asistencia técnica y acompañamiento a la Alta Consejería para la Víctimas, la Paz y la Reconciliación, para la realización de un diálogo público con personas LGBTI víctimas de conflicto armado que tenga como propósito agenciar procesos de duelo colectivo y abrir espacios de interlocución que contribuyan a la construcción social de nuevas formas de convivencia y de reconocimiento de la diferencia, en el marco del Plan de Acción de la Política Pública LGBTI.</t>
  </si>
  <si>
    <t xml:space="preserve">un informe sobre asistencia técnica y acompañamiento a la Alta Consejería para la Víctimas, la Paz y la Reconciliación, </t>
  </si>
  <si>
    <t>para la realización de un diálogo público con personas LGBTI víctimas de conflicto armado que tenga como propósito agenciar procesos de duelo colectivo y abrir espacios de interlocución que contribuyan a la construcción social de nuevas formas de convivencia y de reconocimiento de la diferencia, en el marco del Plan de Acción de la Política Pública LGBTI.</t>
  </si>
  <si>
    <t>Elaborar informe sobre la realización de  una (1) acción local de memoria y transformación de imaginarios en la Localidad de Fontibón, en coordinación con la Alta Consejería para los Derechos de las Victimas, la Paz y la Reconciliación.</t>
  </si>
  <si>
    <t>un informe sobre la realización de  una (1) acción local de memoria y transformación de imaginarios en la Localidad de Fontibón,</t>
  </si>
  <si>
    <t xml:space="preserve"> en coordinación con la Alta Consejería para los Derechos de las Victimas, la Paz y la Reconciliación.</t>
  </si>
  <si>
    <t>Asistencia en Salud</t>
  </si>
  <si>
    <t>1184. Aseguramiento Social Universal en Salud</t>
  </si>
  <si>
    <t>Ampliar 1.334.667 Coberturas y garantizar la continuidad de 1.291.158 afiliados al régimen subsidiado de salud en 2020.</t>
  </si>
  <si>
    <t>Afiliar a personas víctimas del conflicto armado ya afiliadas , al  Sistema General de Seguridad Social en Salud (SGSSS) en Bogotá D.C.</t>
  </si>
  <si>
    <t xml:space="preserve">Afiliar </t>
  </si>
  <si>
    <t xml:space="preserve">por demanda a personas víctimas del conflicto armado ya afiliadas , </t>
  </si>
  <si>
    <t>al  Sistema General de Seguridad Social en Salud (SGSSS) en Bogotá D.C.</t>
  </si>
  <si>
    <t>Afiliar por primera vez a las personas víctimas del conflicto armado ,al Sistema General de Seguridad Social en Salud (SGSSS) en Bogotá D.C.</t>
  </si>
  <si>
    <t>por demanda por primera vez a las personas víctimas del conflicto armado,</t>
  </si>
  <si>
    <t>al Sistema General de Seguridad Social en Salud (SGSSS) en Bogotá D.C.</t>
  </si>
  <si>
    <t>1185. Atención a la Población Pobre No Asegurada (PPNA)- Vinculados y para lo No POS-S</t>
  </si>
  <si>
    <t>Garantizar 100 porcentaje la atención de la población pobre no asegurada (vinculados) que demande los servicios de salud y la prestación de los servicios de salud No POS-S.</t>
  </si>
  <si>
    <t>Atender en salud a persona víctimas del conflicto armado ,como PPNA en la Red Pública de hospotales y la red complementaria, a cargo del FFDS.</t>
  </si>
  <si>
    <t xml:space="preserve">Atender en salud </t>
  </si>
  <si>
    <t>por demanda a persona víctimas del conflicto armado ,</t>
  </si>
  <si>
    <t>como PPNA en la Red Pública de hospotales y la red complementaria, a cargo del FFDS.</t>
  </si>
  <si>
    <t>Prestar atenciones en salud  a personas víctimas del conflicto armado ,(consulta, hospitalización y urgencias), como PPNA en la Red Pública de hospitales y en la Red Complementaria, a cargo de FFDS.</t>
  </si>
  <si>
    <t xml:space="preserve">Prestar </t>
  </si>
  <si>
    <t>por demanda atenciones en salud  a personas víctimas del conflicto armado ,</t>
  </si>
  <si>
    <t>(consulta, hospitalización y urgencias), como PPNA en la Red Pública de hospitales y en la Red Complementaria, a cargo de FFDS.</t>
  </si>
  <si>
    <t>Atender en salud personas víctimas del conflicto armado afiliadas al régimen subsidiado ,no incluidos en el plan de beneficios brindados en la Red Pública de hospitales y la Red Complementaria, a cargo del FFDS</t>
  </si>
  <si>
    <t>por demanda personas víctimas del conflicto armado afiliadas al régimen subsidiado ,</t>
  </si>
  <si>
    <t>no incluidos en el plan de beneficios brindados en la Red Pública de hospitales y la Red Complementaria, a cargo del FFDS</t>
  </si>
  <si>
    <t>3.1</t>
  </si>
  <si>
    <t>Prestar atenciones en salud personas víctimas del conflicto armado afiliadas al régimen subsidiado ,(consulta, procedimientos, hospitalización y urgencias), no incluidos en el plan de beneficios, brindados  en la  Red Publica de hospitales y la red Complementaria, a cargo del FFDS.</t>
  </si>
  <si>
    <t xml:space="preserve">Prestar atenciones en salud </t>
  </si>
  <si>
    <t>por demanda personas víctimas del conflicto armado afiliadas al régimen subsidiado ,(</t>
  </si>
  <si>
    <t>consulta, procedimientos, hospitalización y urgencias), no incluidos en el plan de beneficios, brindados  en la  Red Publica de hospitales y la red Complementaria, a cargo del FFDS.</t>
  </si>
  <si>
    <t>Rehabilitación Psicosocial</t>
  </si>
  <si>
    <t>1186. Atención Integral en Salud</t>
  </si>
  <si>
    <t>Garantizar 7,200 personas la atención integral en salud como medida de reparación a  personas víctimas del conflicto a 2020.</t>
  </si>
  <si>
    <t>Garantizar  a personas víctimas del conflicto armado la atención psicosocial.</t>
  </si>
  <si>
    <t xml:space="preserve">Garantizar </t>
  </si>
  <si>
    <t xml:space="preserve"> a 1800 personas víctimas del conflicto armado la atención psicosocial.</t>
  </si>
  <si>
    <t>Desarrollar  con las familias del pueblo indigena Embera Katío/Embera Chami residentes en Bogotá  , el plan de trabajo para el abordaje y atención en salud</t>
  </si>
  <si>
    <t xml:space="preserve">Desarrollar  </t>
  </si>
  <si>
    <t xml:space="preserve">el 100% con las familias del pueblo indigena Embera Katío/Embera Chami residentes en Bogotá  , </t>
  </si>
  <si>
    <t>el plan de trabajo para el abordaje y atención en salud</t>
  </si>
  <si>
    <t>9.1</t>
  </si>
  <si>
    <t>Rehabilitación: atención integral en salud</t>
  </si>
  <si>
    <t>1187. Gestión Compartida del Riesgo y Fortalecimiento de la EPS Capital Salud</t>
  </si>
  <si>
    <t>Garantizar el 100% de la atención integral de prestación de servicios demandados en salud mental en las cuatros subredes integradas de servicio de salud de acuerdo a la Ley 1616 de 2013, dentro de los servicios demandados.</t>
  </si>
  <si>
    <t>Avanzar con los actores del SGSSS y otros sectores de la administración distrital , en la socialización del protocolo de atención en salud integral con enfoque psicosocial para la población victima del conflicto armado en el D.C.</t>
  </si>
  <si>
    <t xml:space="preserve">Avanzar </t>
  </si>
  <si>
    <t xml:space="preserve">100% con los actores del SGSSS y otros sectores de la administración distrital , </t>
  </si>
  <si>
    <t>en la socialización del protocolo de atención en salud integral con enfoque psicosocial para la población victima del conflicto armado en el D.C.</t>
  </si>
  <si>
    <t>10.1</t>
  </si>
  <si>
    <t>7525. Fortalecimiento de la Participación Social y Servicio a la Ciudadanía</t>
  </si>
  <si>
    <t>A 2019 En 10 Por Ciento Se Habrá Aumentado La Cobertura De Servicio A La Ciudadanía Del Sector Salud.</t>
  </si>
  <si>
    <t>Informar, orientar y acompañar a personas víctimas del conflicto armado , que se acerquen a los CLAV, en la resolución de dificultades en el acceso a los servicios de salud.</t>
  </si>
  <si>
    <t xml:space="preserve">Informar, orientar y acompañar </t>
  </si>
  <si>
    <t>por demanda a personas víctimas del conflicto armado ,</t>
  </si>
  <si>
    <t xml:space="preserve"> que se acerquen a los CLAV, en la resolución de dificultades en el acceso a los servicios de salud.</t>
  </si>
  <si>
    <t>10.2</t>
  </si>
  <si>
    <t>Informar, orientar y acompañar a personas víctimas del conflicto armado , en la Red Cade, SuperCade, Centro Distrital de Salud y demas canales de atención a los ciudadanos, en la resolución de dificultades en el acceso a los servicios de salud.</t>
  </si>
  <si>
    <t xml:space="preserve">por demanda a personas víctimas del conflicto armado , en la Red Cade, SuperCade, Centro Distrital de Salud y demas canales de atención a los ciudadanos, </t>
  </si>
  <si>
    <t>en la resolución de dificultades en el acceso a los servicios de salud.</t>
  </si>
  <si>
    <t>10.3</t>
  </si>
  <si>
    <t>Responder a la población victima del conflicto armado, solicitudes, quejas y reclamos que ingresan por el SDQS</t>
  </si>
  <si>
    <t xml:space="preserve">Responder </t>
  </si>
  <si>
    <t xml:space="preserve">por demanda a la población victima del conflicto armado, </t>
  </si>
  <si>
    <t>solicitudes, quejas y reclamos que ingresan por el SDQS</t>
  </si>
  <si>
    <t>10.4</t>
  </si>
  <si>
    <t>Capacitar y formar mesas locales de participación efectiva de víctimas del conflicto armado , en el derecho a la salud y a la atención psicosocial y en participación incidente.</t>
  </si>
  <si>
    <t xml:space="preserve">Capacitar y formar </t>
  </si>
  <si>
    <t xml:space="preserve">25 mesas locales de participación efectiva de víctimas del conflicto armado , </t>
  </si>
  <si>
    <t>en el derecho a la salud y a la atención psicosocial y en participación incidente.</t>
  </si>
  <si>
    <t>10.5</t>
  </si>
  <si>
    <t>Implementar y caracterizar organizaciones sociales de victimas del conflicto armado , e implementar planes de acción.</t>
  </si>
  <si>
    <t>Implementar y caracterizar .</t>
  </si>
  <si>
    <t>por demanda organizaciones sociales de victimas del conflicto armado ,</t>
  </si>
  <si>
    <t xml:space="preserve"> e implementar planes de acción</t>
  </si>
  <si>
    <t>Asistencia en Educación</t>
  </si>
  <si>
    <t>1049. Cobertura con Equidad</t>
  </si>
  <si>
    <t>Implementar 100 porciento de los colegios oficiales la gratuidad educativa y/o acciones afirmativas para población vulnerable y diversa para facilitar su acceso y la permanencia, especialmente víctimas del conflicto, población rural, extra edad, trabajadores infantiles, grupos étnicos, condición de discapacidad, entre otros.</t>
  </si>
  <si>
    <t>Beneficiar personas víctima del conflicto armado con cobertura escolar y gratuidad en costos complementarios.</t>
  </si>
  <si>
    <t xml:space="preserve"> 66935 personas víctima del conflicto armado </t>
  </si>
  <si>
    <t>con cobertura escolar y gratuidad en costos complementarios.</t>
  </si>
  <si>
    <t>1052. Bienestar Estudiantil para Todos</t>
  </si>
  <si>
    <t>Beneficiar 780,646 estudiantes  matriculados en el Sistema Educativo Oficial del Distrito con complementos alimentarios (refrigerios, desayuno, almuerzo y cena).</t>
  </si>
  <si>
    <t>Beneficiar personas víctima del conflicto armado con complementos alimentarios (refrigerios, desayuno, almuerzo o cena), y con un seguro o un convenio interadministrativo en caso de accidentes escolares.</t>
  </si>
  <si>
    <t xml:space="preserve">64611 personas víctima del conflicto armado </t>
  </si>
  <si>
    <t>con complementos alimentarios (refrigerios, desayuno, almuerzo o cena), y con un seguro o un convenio interadministrativo en caso de accidentes escolares.</t>
  </si>
  <si>
    <t>Beneficiar 156,421 estudiantes de colegios oficiales del Distrito con alguna de las modalidades de transporte (Ruta Escolar, Subsidio u otros medios alternativos).</t>
  </si>
  <si>
    <t>Beneficiar personas víctima del conflicto armado con alguna modalidad de transporte (Ruta Escolar, Subsidio u otros medios alternativos).</t>
  </si>
  <si>
    <t>por demanda personas víctima del conflicto armado</t>
  </si>
  <si>
    <t xml:space="preserve"> con alguna modalidad de transporte (Ruta Escolar, Subsidio u otros medios alternativos).</t>
  </si>
  <si>
    <t>1053. Oportunidades de Aprendizaje Desde el Enfoque Diferencial</t>
  </si>
  <si>
    <t>Implementar el 100 porciento del modelo de atención educativa integral, para avanzar hacia una educación de calidad, que garantice las condiciones en términos de los apoyos requeridos, contenidos educativos,  recursos y  estrategias para conseguir la participación efectiva de todos los estudiantes, independientemente de sus condiciones o características.</t>
  </si>
  <si>
    <t>Beneficiar personas víctima del conflicto armado con enfoque diferencial a través del modelo de atención educativa integral y propuestas educativas flexibles.</t>
  </si>
  <si>
    <t xml:space="preserve">por demanda personas víctima del conflicto armado </t>
  </si>
  <si>
    <t>con enfoque diferencial a través del modelo de atención educativa integral y propuestas educativas flexibles.</t>
  </si>
  <si>
    <t>1050. Educación Inicial de Calidad en el Marco de la Ruta de Atención Integral a la Primera Infancia</t>
  </si>
  <si>
    <t>* Garantizar a 83,000 estudiantes la ruta de atención integral definida por el Distrito
* Apoyar y acompañar 300 Colegios en la realización de acuerdos de ciclo para la implementación del  modelo pedagogico-curricular  del ciclo de educación inicial.
* Implementar 1 Herramienta de gestión para realizar la valoracion del desarrollo integral  de niños y niñas de educacion inicial.</t>
  </si>
  <si>
    <t>Beneficiar niñas y niños de 4 a 5 años víctima del conflicto armado con educación inicial integral, en el marco de la ruta integral de atenciones.</t>
  </si>
  <si>
    <t xml:space="preserve">por demanda niñas y niños de 4 a 5 años víctima del conflicto armado </t>
  </si>
  <si>
    <t>con educación inicial integral, en el marco de la ruta integral de atenciones.</t>
  </si>
  <si>
    <t>1056. Mejoramiento de la Calidad Educativa a Través de la Jornada Única y el Uso del Tiempo Escolar</t>
  </si>
  <si>
    <t>Ampliar en 249,000 Estudiantes del Sistema Educativo Oficial el tiempo escolar mediante la implementación de la Jornada Única  que permita mayores oportunidades de aprendizaje y potencien sus habilidades fortaleciendo las competencias básicas y la formacion integral, en ambientes de aprendizajes innovadores del colegio y la ciudad.</t>
  </si>
  <si>
    <t>Beneficiar estudiantes víctimas del conflicto armado con jornada única fortaleciendo las competencias básicas y la formación integral.</t>
  </si>
  <si>
    <t xml:space="preserve">por demanda estudiantes víctimas del conflicto armado </t>
  </si>
  <si>
    <t>con jornada única fortaleciendo las competencias básicas y la formación integral.</t>
  </si>
  <si>
    <t xml:space="preserve">Garantizar en 290,500 Estudiantes la permanencia escolar, el desarrollo y fortalecimiento de habilidades en música, arte, literatura, deporte, ciencia y tecnología, convivencia y formación ciudadana, medio ambiente, lengua extranjera, oralidad, lectura y escritura, entre otros. </t>
  </si>
  <si>
    <t>Beneficiar estudiantes víctimas del conflicto armado con uso del tiempo escolar para el desarrollo y fortalecimiento de habilidades en música, arte, literatura, deporte, ciencia y tecnología, convivencia y formación ciudadana, medio ambiente, lengua extranjera, oralidad, lectura y escritura, entre otros.</t>
  </si>
  <si>
    <t>con uso del tiempo escolar para el desarrollo y fortalecimiento de habilidades en música, arte, literatura, deporte, ciencia y tecnología, convivencia y formación ciudadana, medio ambiente, lengua extranjera, oralidad, lectura y escritura, entre otros.</t>
  </si>
  <si>
    <t>1073. Desarrollo Integral de la Educación Media en las Instituciones Educativas del Distrito</t>
  </si>
  <si>
    <t>* 270 IED desarrollando procesos de fortalecimiento de competencias básicas, técnicas y tecnológicas de los estudiantes de educación media</t>
  </si>
  <si>
    <t>Beneficiar personas víctima del conflicto armado con el programa de educación media integral, para la generación de mayores oportunidades de exploración, orientación y mejoramiento de competencias básicas, técnicas, tecnológicas, sociales y emocionales.</t>
  </si>
  <si>
    <t>con el programa de educación media integral, para la generación de mayores oportunidades de exploración, orientación y mejoramiento de competencias básicas, técnicas, tecnológicas, sociales y emocionales.</t>
  </si>
  <si>
    <t>Proyectos varios</t>
  </si>
  <si>
    <t>Beneficiar personas víctima del conflicto armado  con las condiciones para garantizar la prestación del servicio educativo.</t>
  </si>
  <si>
    <t xml:space="preserve">66935 personas víctima del conflicto armado  </t>
  </si>
  <si>
    <t>con las condiciones para garantizar la prestación del servicio educativo.</t>
  </si>
  <si>
    <t xml:space="preserve">1058 Participación ciudadana para el reencuentro, la reconciliación y la paz </t>
  </si>
  <si>
    <t>Apoyar y acompañar a colegios para fortalecer los Planes de Convivencia hacia el reencuentro, la reconciliación y la paz  e institucionalizar  la Cátedra de la Paz con enfoque de cultura ciudadana.</t>
  </si>
  <si>
    <t>Apoyar y acompañar colegios en la implementación de la cátedra de la paz con cultura ciudadana, y en el fortalecimiento de los planes de convivencia hacia el reencuentro la reconciliación y la paz.</t>
  </si>
  <si>
    <t xml:space="preserve">Apoyar y acompañar </t>
  </si>
  <si>
    <t xml:space="preserve">363 colegios </t>
  </si>
  <si>
    <t>en la implementación de la cátedra de la paz con cultura ciudadana, y en el fortalecimiento de los planes de convivencia hacia el reencuentro la reconciliación y la paz.</t>
  </si>
  <si>
    <t>Acceso a créditos</t>
  </si>
  <si>
    <t>1074. Educación Superior para una Ciudad de Conocimiento</t>
  </si>
  <si>
    <t>Apoyar a 27,000 egresados mediante alianzas con diversos actores para la generación de mayores posibilidades de ingreso al sistema de educación superior en los niveles técnico profesional, tecnólogo y profesional universitario en las modalidades virtual y presencial.</t>
  </si>
  <si>
    <t>Beneficiar personas víctima del conflicto armado con educación superior a través del Fondo de Reparación.</t>
  </si>
  <si>
    <t>29 personas víctima del conflicto armado</t>
  </si>
  <si>
    <t xml:space="preserve"> con educación superior a través del Fondo de Reparación.</t>
  </si>
  <si>
    <t>Otras medidas de reparación</t>
  </si>
  <si>
    <t>Presupuesto de gastos de funcionamiento</t>
  </si>
  <si>
    <t xml:space="preserve">Beneficiar personas víctima del conflicto armado con educación superior </t>
  </si>
  <si>
    <t>Alimentación
Educación
Salud</t>
  </si>
  <si>
    <t>971. Calles Alternativas: Atención Integral a Niñez y Juventud en Situación de Calle, en Riesgo de Habitabilidad en Calle y en Condiciones de Fragilidad Social.</t>
  </si>
  <si>
    <t>Vincular al modelo pedagógico a 23.685 niños, niñas, adolescentes y jóvenes en situación de calle, en riesgo de habitabilidad en calle y en condiciones de fragilidad social, para la protección y restitución de sus derechos.</t>
  </si>
  <si>
    <t>Cumplir una vinculación acumulada de niñas, niños o adolescentes víctimas del conflicto armado, en situación de calle o en riesgo de calle , al modelo pedagógico de restitución de derechos; de los cuales 50 son nuevos.</t>
  </si>
  <si>
    <t xml:space="preserve">Cumplir una vinculación acumulada </t>
  </si>
  <si>
    <t xml:space="preserve">de 333 niñas, niños o adolescentes víctimas del conflicto armado, en situación de calle o en riesgo de calle , </t>
  </si>
  <si>
    <t>al modelo pedagógico de restitución de derechos; de los cuales 50 son nuevos.</t>
  </si>
  <si>
    <t>*Restablecer derechos al 100 por ciento de niñas, niños y adolescentes víctimas de explotación sexual y comercial, que reciba el IDIPRON (estimado en 130 NNA).
*Atender integralmente a 900 niñas, niños y adolescentes en riesgo de explotación comercial que se vinculan a la oferta del IDIPRON.</t>
  </si>
  <si>
    <t>Atender niños, niñas y adolescentes víctimas del conflicto, en riesgo o víctimas de explotación sexual comercial - ESCNNA , a través del modelo pedagógico de restitución de derechos.</t>
  </si>
  <si>
    <t>30 niños, niñas y adolescentes víctimas del conflicto, en riesgo o víctimas de explotación sexual comercial - ESCNNA ,</t>
  </si>
  <si>
    <t xml:space="preserve"> a través del modelo pedagógico de restitución de derechos.</t>
  </si>
  <si>
    <t>Atender niños, niñas y adolescentes víctimas del conflicto, en riesgo o en conflicto con la ley , a través del modelo pedagógico preventivo de restitución de derechos.</t>
  </si>
  <si>
    <t>10 niños, niñas y adolescentes víctimas del conflicto,</t>
  </si>
  <si>
    <t xml:space="preserve"> en riesgo o en conflicto con la ley , a través del modelo pedagógico preventivo de restitución de derechos.</t>
  </si>
  <si>
    <t>Vincular jóvenes víctimas del conflicto armado, en situación de calle o en riesgo de calle al modelo pedagógico de restitución de derechos.</t>
  </si>
  <si>
    <t>Vincular</t>
  </si>
  <si>
    <t xml:space="preserve"> 45 jóvenes víctimas del conflicto armado, en situación de calle o en riesgo de calle </t>
  </si>
  <si>
    <t>al modelo pedagógico de restitución de derechos.</t>
  </si>
  <si>
    <t>1104. Distrito Joven: Desarrollo de Competencias Laborales a Jóvenes con Derechos vulnerado.</t>
  </si>
  <si>
    <t>Ofrecer a 9.060 jóvenes con vulneración de derechos oportunidades de empoderamiento de competencias laborales.</t>
  </si>
  <si>
    <t>Cumplir una vinculación acumulada de jóvenes víctimas del conflicto armado, en situación de calle o en riesgo de calle y en condiciones de fragilidad social , a la estrategia de empoderamiento de competencias laborales; de los cuales 50 son nuevos.</t>
  </si>
  <si>
    <t>Cumplir una vinculación acumulada</t>
  </si>
  <si>
    <t xml:space="preserve"> de 246 jóvenes víctimas del conflicto armado, en situación de calle o en riesgo de calle y en condiciones de fragilidad social , </t>
  </si>
  <si>
    <t>a la estrategia de empoderamiento de competencias laborales; de los cuales 50 son nuevos.</t>
  </si>
  <si>
    <t>Vincular jóvenes víctimas del conflicto armado, en situación de calle o en riesgo de calle y en condiciones de fragilidad social , a la estrategia de empoderamiento de competencias laborales, en el marco del reconocimiento de estímulos de corresponsabilidad (estímulos monetarios).</t>
  </si>
  <si>
    <t xml:space="preserve">según convenios disponibles jóvenes víctimas del conflicto armado, en situación de calle o en riesgo de calle y en condiciones de fragilidad social , </t>
  </si>
  <si>
    <t>a la estrategia de empoderamiento de competencias laborales, en el marco del reconocimiento de estímulos de corresponsabilidad (estímulos monetarios).</t>
  </si>
  <si>
    <t>(según convenios disponibles)</t>
  </si>
  <si>
    <t>Generación de ingresos</t>
  </si>
  <si>
    <t>1023. Potenciar el Trabajo Decente en la Ciudad</t>
  </si>
  <si>
    <t>*Formar 6500 Personas En Competencias Blandas Y Transversales Por Medio De La Agencia Pública De Gestión Y Colocación Del Distrito.
*Formar Al Menos 2000 Personas En Competencias Laborales.
*Remitir Al Menos 6000 Personas A  Empleadores Desde La Agencia.
*Remitir 4000 Personas Formadas Y Certificadas Por La Agencia A Empleadores.
*Vincular 4250 Personas Laboralmente A Través De Los Diferentes Procesos De Intermediación.</t>
  </si>
  <si>
    <t>Incorporar personas víctimas del conflicto armado a la ruta de empleo de la Agencia Pública de Empleo del distrito, para que puedan acceder a las vacantes que ofrece el sector privado.</t>
  </si>
  <si>
    <t xml:space="preserve">Incorporar </t>
  </si>
  <si>
    <t>600 personas víctimas del conflicto armado</t>
  </si>
  <si>
    <t xml:space="preserve"> a la ruta de empleo de la Agencia Pública de Empleo del distrito, para que puedan acceder a las vacantes que ofrece el sector privado.</t>
  </si>
  <si>
    <t>*Formar 6500 Personas En Competencias Blandas Y Transversales Por Medio De La Agencia Pública De Gestión Y Colocación Del Distrito.
*Formar Al Menos 2000 Personas En Competencias Laborales.</t>
  </si>
  <si>
    <t>Formar buscadores de empleo víctimas del conflicto armado en competencias transversales o laborales por parte de la Agencia Pública de Empleo del distrito.</t>
  </si>
  <si>
    <t xml:space="preserve">120 buscadores de empleo víctimas del conflicto armado </t>
  </si>
  <si>
    <t>en competencias transversales o laborales por parte de la Agencia Pública de Empleo del distrito.</t>
  </si>
  <si>
    <t>*Remitir Al Menos 6000 Personas A  Empleadores Desde La Agencia.
*Remitir 4000 Personas Formadas Y Certificadas Por La Agencia A Empleadores.</t>
  </si>
  <si>
    <t>Remitir buscadores de empleo víctimas del conflicto armado a las vacantes disponibles y ajustadas al perfil del buscador</t>
  </si>
  <si>
    <t xml:space="preserve">Remitir </t>
  </si>
  <si>
    <t>a las vacantes disponibles y ajustadas al perfil del buscador</t>
  </si>
  <si>
    <t>Vincular 4250 Personas Laboralmente A Través De Los Diferentes Procesos De Intermediación.</t>
  </si>
  <si>
    <t>Lograr vincular laboralmente personas víctimas del conflicto armado  que hayan pasado por la Agencia Pública de Empleo del distrito, a empleos del sector privado.</t>
  </si>
  <si>
    <t>Lograr vincular</t>
  </si>
  <si>
    <t xml:space="preserve">laboralmente por demanda personas víctimas del conflicto armado </t>
  </si>
  <si>
    <t xml:space="preserve"> que hayan pasado por la Agencia Pública de Empleo del distrito, a empleos del sector privado.</t>
  </si>
  <si>
    <t>1022. Consolidación del Ecosistema de Emprendimiento y Mejoramiento de la Productividad de las Mipymes</t>
  </si>
  <si>
    <t>Fortalecer 200 unidades productivas con asistencia técnica a la medida.</t>
  </si>
  <si>
    <t>Apoyar unidades productivas y/o formales de personas víctimas del conflicto armado con asistencia técnica a la medida, para el fortalecimiento de sus operaciones.</t>
  </si>
  <si>
    <t xml:space="preserve">Apoyar </t>
  </si>
  <si>
    <t>50 unidades productivas y/o formales de personas víctimas del conflicto armado</t>
  </si>
  <si>
    <t>con asistencia técnica a la medida, para el fortalecimiento de sus operaciones.</t>
  </si>
  <si>
    <t>Apoyar la realización de 6 eventos de intermediación y comercialización empresarial.</t>
  </si>
  <si>
    <t>Vincular unidades productivas formales de personas víctimas del conflicto armado a evento de intermediación y comercialización.</t>
  </si>
  <si>
    <t xml:space="preserve">80 unidades productivas formales de personas víctimas del conflicto armado </t>
  </si>
  <si>
    <t>a evento de intermediación y comercialización.</t>
  </si>
  <si>
    <t>Apoya 170 unidades productivas en su proceso de formalización.</t>
  </si>
  <si>
    <t>Apoyar unidades productivas de personas víctimas del conflicto armado en su proceso de formalización.</t>
  </si>
  <si>
    <t>por demanda unidades productivas de personas víctimas del conflicto armado</t>
  </si>
  <si>
    <t xml:space="preserve"> en su proceso de formalización.</t>
  </si>
  <si>
    <t>Implementar 165 proceso de formación o alistamiento financiero a empresarios del Distrito Capital favoreciendo su inclusión.</t>
  </si>
  <si>
    <t>Formar personas víctimas del conflicto armado en temas financieros, ya sean o no emprendedores o empresarios del Distrito Capital, para fortalecerlos a través de acceso a financiamiento formal.</t>
  </si>
  <si>
    <t xml:space="preserve">51 personas víctimas del conflicto armado </t>
  </si>
  <si>
    <t>en temas financieros, ya sean o no emprendedores o empresarios del Distrito Capital, para fortalecerlos a través de acceso a financiamiento formal.</t>
  </si>
  <si>
    <t>1020. Mejoramiento de la Eficiencia del Sistema de Abastecimiento y Seguridad Alimentaria</t>
  </si>
  <si>
    <t>Vincular 939 actores del abastecimiento alimentario de bogota a procesos de mejora comercial y/o empresarial
Fortalecer 500 actores vinculados al sistema de abastecimiento alimentario.</t>
  </si>
  <si>
    <t>Hacer participes personas victimas del conflicto armado a los mercados campesinos.</t>
  </si>
  <si>
    <t>Hacer participes</t>
  </si>
  <si>
    <t xml:space="preserve"> 400 personas victimas del conflicto armado</t>
  </si>
  <si>
    <t xml:space="preserve"> a los mercados campesinos.</t>
  </si>
  <si>
    <t xml:space="preserve">Capacitar tenderos víctimas del conflicto armado </t>
  </si>
  <si>
    <t xml:space="preserve">Capacitar </t>
  </si>
  <si>
    <t xml:space="preserve">por demanda tenderos víctimas del conflicto armado </t>
  </si>
  <si>
    <t>(Por demanda)</t>
  </si>
  <si>
    <t>1025 Generación de Alternativas de Desarrollo Sostenible para la Ruralidad Bogotana</t>
  </si>
  <si>
    <t>Implementar 80 unidades productivas en procesos de reconversión.
Fortalecer 60 unidades productivas en procesos de reconversión.</t>
  </si>
  <si>
    <t>Fortalecer unidades productivas de familias víctimas del conflicto armado en la rurarlidad de Bogotá.</t>
  </si>
  <si>
    <t>5 unidades productivas de familias víctimas del conflicto armado en la rurarlidad de Bogotá.</t>
  </si>
  <si>
    <t>Varios proyectos</t>
  </si>
  <si>
    <t>Varias metas</t>
  </si>
  <si>
    <t>Vincular en ferias de servicios la estrategia productiva Expomingueras de Afromupaz.</t>
  </si>
  <si>
    <t>por demanda en ferias de servicios la estrategia productiva Expomingueras de Afromupaz.</t>
  </si>
  <si>
    <t>1021. Promover 10 programas que consoliden el posicionamiento internacional de la ciudad,  través de la ruta exportadora</t>
  </si>
  <si>
    <t>Promover 10 programas que consoliden el posicionamiento internacional de la ciudad,  través de la ruta exportadora</t>
  </si>
  <si>
    <t>Apoyar a empresas o unidades productivas victimas del conflicto armado para ser incluida a la ruta de exportación por medio de Procolombia</t>
  </si>
  <si>
    <t xml:space="preserve">a 6 empresas o unidades productivas victimas del conflicto armado </t>
  </si>
  <si>
    <t>para ser incluida a la ruta de exportación por medio de Procolombia</t>
  </si>
  <si>
    <t>Asistencia y atención</t>
  </si>
  <si>
    <t>1068.Bogotá territorio seguro y sin violencias contra las mujeres</t>
  </si>
  <si>
    <t>Proteger 4450 personas (mujeres víctimas de violencia y personas a cargo) a través de Casas Refugio, de manera integral.</t>
  </si>
  <si>
    <t>Brindar a mujeres víctimas de violencias, víctimas del conflicto armado con sus sistemas familiares atención integral a través de Casas Refugio (atenciones psicojurídica, atenciones psicosociales, acompañamientos pedagógicos, atención en nutrición, atenciones en primeros auxilios e intervenciones colectivas).</t>
  </si>
  <si>
    <t>a 179 mujeres víctimas de violencias, víctimas del conflicto armado</t>
  </si>
  <si>
    <t xml:space="preserve"> con sus sistemas familiares atención integral a través de Casas Refugio (atenciones psicojurídica, atenciones psicosociales, acompañamientos pedagógicos, atención en nutrición, atenciones en primeros auxilios e intervenciones colectivas).</t>
  </si>
  <si>
    <t>Atender mujeres víctimas de violencias, víctimas del conflicto armado atención integral a través de Casas Refugio (atenciones psicojurídica, atenciones psicosociales, acompañamientos pedagógicos, atención en nutrición, atenciones en primeros auxilios e intervenciones colectivas).</t>
  </si>
  <si>
    <t xml:space="preserve">por demanda mujeres víctimas de violencias, víctimas del conflicto armado </t>
  </si>
  <si>
    <t>atención integral a través de Casas Refugio (atenciones psicojurídica, atenciones psicosociales, acompañamientos pedagógicos, atención en nutrición, atenciones en primeros auxilios e intervenciones colectivas).</t>
  </si>
  <si>
    <t>Satisfacción-Memoria</t>
  </si>
  <si>
    <t>1067. Mujeres Protagonistas Activas y Empoderadas</t>
  </si>
  <si>
    <t>Ejecutar 5 Proyectos con acciones afirmativas en el ejercicio de los derechos en el marco del PIOEG y DESC de las mujeres en su diversidad.</t>
  </si>
  <si>
    <t>Desarrollar acciones en el proceso de memoria de las mujeres víctimas de violencias como constructoras de paz en el marco del conflicto armado.</t>
  </si>
  <si>
    <t>4 acciones en el proceso de memoria de las mujeres víctimas de violencias como constructoras de paz en el marco del conflicto armado.</t>
  </si>
  <si>
    <t>Realizar talleres de difusión y divulgación por parte del sujeto de reparación coletiva GDSIA 092 sobre el Auto 092 de 2008 y normatividad relacionada con los derechos de las mujeres.</t>
  </si>
  <si>
    <t xml:space="preserve">8 talleres de difusión y divulgación </t>
  </si>
  <si>
    <t>por parte del sujeto de reparación coletiva GDSIA 092 sobre el Auto 092 de 2008 y normatividad relacionada con los derechos de las mujeres.</t>
  </si>
  <si>
    <t>7527. Acciones con Enfoque Diferencial</t>
  </si>
  <si>
    <t>Implementar 1 estrategia pedagógica para la promoción de masculinidades alternativas.</t>
  </si>
  <si>
    <t>Realizar talleres en el marco de la estrategia de masculinidades alternativas, sobre violencias de género en el marco del conflicto armado.</t>
  </si>
  <si>
    <t xml:space="preserve">10 talleres </t>
  </si>
  <si>
    <t>en el marco de la estrategia de masculinidades alternativas, sobre violencias de género en el marco del conflicto armado.</t>
  </si>
  <si>
    <t>7512. Prevención y control del delito en el Distrito Capital</t>
  </si>
  <si>
    <t>Implementar 100 por ciento Estrategia de prevención del delito a través de intervenciones sociales y situacionales  y la promoción de la cultura ciudadana, en el marco del PISCJ.</t>
  </si>
  <si>
    <t>Beneficiar polígonos de asentamientos humanos irregulares con población víctima del conflicto armado , con gestiones de apoyo a la judicialización y desarticulación de estructuras criminales.</t>
  </si>
  <si>
    <t xml:space="preserve"> 12 polígonos de asentamientos humanos irregulares con población víctima del conflicto armado , </t>
  </si>
  <si>
    <t>con gestiones de apoyo a la judicialización y desarticulación de estructuras criminales.</t>
  </si>
  <si>
    <t>Adelantar acciones en el marco del PISCJ en territorios donde exista Vivienda de Interés Social (VIS), vivienda de Interés Prioritario (VIP o Viviendas para Ahorradores (VIPA) con población víctima del conflicto armado, para la mitigación de factores de riesgo que conlleven al uso de la violencia como regulador de conflictos.</t>
  </si>
  <si>
    <t>Adelantar</t>
  </si>
  <si>
    <t>5 acciones en el marco del PISCJ en territorios donde exista Vivienda de Interés Social (VIS), vivienda de Interés Prioritario (VIP o Viviendas para Ahorradores (VIPA) con población víctima del conflicto armado,</t>
  </si>
  <si>
    <t xml:space="preserve"> para la mitigación de factores de riesgo que conlleven al uso de la violencia como regulador de conflictos.</t>
  </si>
  <si>
    <t>Formar sujetos de Reparación Colectiva Anmucic y  Afromupaz , que soliciten acceso a los procesos de formación de la escuela de participación.</t>
  </si>
  <si>
    <t>Fortalecer organizaciones de personas víctimas del conflicto armado en Proyectos de viviendas de interes Prioritaria y/o Social</t>
  </si>
  <si>
    <t>IDIPRON</t>
  </si>
  <si>
    <t xml:space="preserve">Desarrollar 30 acciones de reconocimiento de las prácticas artísticas de grupos étnicos, etareos y sectores sociales. </t>
  </si>
  <si>
    <t xml:space="preserve">Implementar  Plan Integral de Reparación Colectiva en lo relacionado con las medidas sobre el derecho a la cultura de los sujetos de reparación colectiva.
</t>
  </si>
  <si>
    <t>* Apoyar e impulsat 2.150 iniciativas artísticas a través de estímulos.
* Otorgar 286 apoyos a organizaciones a través de mecanismos de fomento: apoyos concertados, apoyos metropolitanos y alianzas sectoriales.</t>
  </si>
  <si>
    <t>Entregar estímulos y apoyos concertados , para el goce efectivo del derecho a la cultura de víctimas del conflicto armado, así como para el apoyo de iniciativas orientadas a las mismas, en el marco del Programa Distrital de Estímulos (PDE) y el Programa Distrital de Apoyos Concertados (PDAC).</t>
  </si>
  <si>
    <t>Atender niños, niña y adolescentes víctimas del conflicto armado en el programa de formación en el campo de las artes, que potencien el ejercicio libre de los derechos culturales en los colegios con mayor número de estudiantes víctimas, en el marco del Programa de Jornada Única y Tiempo Escolar.</t>
  </si>
  <si>
    <t>Realizar actividades de apoyo recreativas a la poblacion víctima en las localidades del Distrito en articulación con la ACDVPR. .</t>
  </si>
  <si>
    <t>Realizar actividades de apoyo recreativas vinculando a la población victima del grupo de reparación colectiva Admucic y sus familiares.</t>
  </si>
  <si>
    <t>Implementar 80 unidades productivas en procesos de reconversión.
Fortalecer 60 unidades productivas en procesos de reconversión.</t>
  </si>
  <si>
    <t>1021-Promover 10 programas que consoliden el posicionamiento internacional de la ciudad,  través de la ruta exportadora</t>
  </si>
  <si>
    <t>Acompañar 4,000 hogares víctimas del conflicto residentes en Bogotá en la presentación a programas o esquemas financieros de acceso a vivienda.</t>
  </si>
  <si>
    <t>2017. Beneficiar 500 hogares víctimas del conflicto armado con el programa de financiación de vivienda.
2018. Apoyar la gestion de 80 hectáreas útiles para la construcción de Vivienda de Interes Social - VIS, mediante la aplicación de instrumentos de financiación.</t>
  </si>
  <si>
    <t>Atender personas habitantes de calle mayores de 29 años y víctimas del conflicto armado , por medio de los Hogares de Paso Día.</t>
  </si>
  <si>
    <t>Atender personas habitantes de calle mayores de 29 años y víctimas del conflicto armado , por medio de los Hogares de Paso Día/Centros de Atención Transitoria.</t>
  </si>
  <si>
    <t>Atender personas habitantes de calle mayores de 29 años y víctimas del conflicto armado , por medio de los Hogares de Paso Noche/Centros de Atención Transitoria.</t>
  </si>
  <si>
    <t>Atender 9.810 personas por medio de la estrategia de abordaje en calle</t>
  </si>
  <si>
    <t>Atender personas víctimas de violencia intrafamiliar y del conflicto armado a través de los CAIVAS.</t>
  </si>
  <si>
    <t>Atender personas víctimas de violencia sexual y del conflicto armado a través de los CAVIF.</t>
  </si>
  <si>
    <t>Brindar a personas o grupos familiares que no cuenten con la capacidad para enfrentar situaciones sociales imprevistas* y que sean víctimas del conflicto armado , suministro de alimentos, bonos canjeables o servicios funerarios.</t>
  </si>
  <si>
    <t>Proteger 3,200 personas (mujeres víctimas de violencia y personas a cargo) a través de Casas Refugio, de manera integral.</t>
  </si>
  <si>
    <t>N/A</t>
  </si>
  <si>
    <t>* Apoyar y acompañar 300 Colegios en la realización de acuerdos de ciclo para la implementación del  modelo pedagogico-curricular  del ciclo de educación inicial.
* Implementar 1 Herramienta de gestión para realizar la valoracion del desarrollo integral  de niños y niñas de educacion inicial.</t>
  </si>
  <si>
    <t>(*) Apoyar y acompañar a 160 colegios en la implementación del programa distrital de orientación socio-ocupacional para asegurar el desarrollo integral de los estudiantes.</t>
  </si>
  <si>
    <t xml:space="preserve">Entidad </t>
  </si>
  <si>
    <t>Promedio Ejecución Avance Físico  Primer Trimestre (acotado a 100%)</t>
  </si>
  <si>
    <t xml:space="preserve"> Presupuesto inicial 2019 </t>
  </si>
  <si>
    <t xml:space="preserve"> Presupuesto definitivo 2019 (Corte 31-03-2019) (pesos) </t>
  </si>
  <si>
    <t xml:space="preserve"> Ejecución presupuestal 2019 (Corte 31-03-2019) (pesos) </t>
  </si>
  <si>
    <t>Ejecución presupuestal 2019 (Corte 31-03-2019) Porcentaje (%)</t>
  </si>
  <si>
    <t>Promedio Ejecución Avance Físico  SegundoTrimestre (acotado a 100%)</t>
  </si>
  <si>
    <t>Promedio Ejecución Avance Físico  Tercer Trimestre (acotado a 100%)</t>
  </si>
  <si>
    <t>Promedio Ejecución Avance Físico  CuartoTrimestre (acotado a 100%)</t>
  </si>
  <si>
    <t>Presupuesto definitivo 2019
(Corte 31-12-2019)
(pesos)</t>
  </si>
  <si>
    <t>Ejecución presupuestal 2019 (Corte 31-12-2019)
(pesos)</t>
  </si>
  <si>
    <t>Ejecución presupuestal 2019 (Corte 31-12-2019)
Porcentaje (%)</t>
  </si>
  <si>
    <t>Alta Consejería para los Derechos de las Víctimas, la Paz y la Reconciliación</t>
  </si>
  <si>
    <t xml:space="preserve">Caja de Vivienda Popular </t>
  </si>
  <si>
    <t xml:space="preserve">Instituto Distrital de la Participación y Acción Comunal (IDPAC) </t>
  </si>
  <si>
    <t>Instituto Distrital de las Artes</t>
  </si>
  <si>
    <t xml:space="preserve">Instituto Distrital de Recreación y Deporte </t>
  </si>
  <si>
    <t>Instituto para la Economía Social</t>
  </si>
  <si>
    <t>Instituto para la Protección de la Niñez y la Juventud</t>
  </si>
  <si>
    <t>Instituto Distrital para la Protección de la Niñez y la Juventud</t>
  </si>
  <si>
    <t>Orquesta Filarmónica de Bogotá</t>
  </si>
  <si>
    <t>Secretaría de Cultura, Recreación y Deporte</t>
  </si>
  <si>
    <t>Secretaría de Educación Distrital</t>
  </si>
  <si>
    <t>Secretaría Distrital de Desarrollo Económico</t>
  </si>
  <si>
    <t>Universidad Distrital Francisco Jose de Caldas</t>
  </si>
  <si>
    <t>Secretaría Distrital de Gobierno</t>
  </si>
  <si>
    <t xml:space="preserve">Definir si se reporta la meta pór demanada en 0 o no </t>
  </si>
  <si>
    <t>Secretaría Distrital de Integración Social</t>
  </si>
  <si>
    <t xml:space="preserve">Grave el reporte de Gobierno </t>
  </si>
  <si>
    <t>Secretaría Distrital de la Mujer</t>
  </si>
  <si>
    <t xml:space="preserve">Metas sin cumplir, esperando justificacion </t>
  </si>
  <si>
    <t>Secretaría Distrital de Planeación</t>
  </si>
  <si>
    <t xml:space="preserve"> No aplica </t>
  </si>
  <si>
    <t xml:space="preserve">Reporta al 100% la meta 3 pero no esta cumplida sino en un 50%  </t>
  </si>
  <si>
    <t>Secretaría Distrital de Salud</t>
  </si>
  <si>
    <t>NO APLICA</t>
  </si>
  <si>
    <t xml:space="preserve">NO APLICA </t>
  </si>
  <si>
    <t>Secretaría Distrital de Seguridad, Convivencia y Justicia</t>
  </si>
  <si>
    <t>En el reporte de la entidad tienen un 100% pero en avanti hay un reporte de 92%</t>
  </si>
  <si>
    <t>Secretaría Distrital del Hábitat</t>
  </si>
  <si>
    <t xml:space="preserve">Componente </t>
  </si>
  <si>
    <t>Presupuesto definitivo 2018 (Corte 31-03-2019) (pesos)</t>
  </si>
  <si>
    <t>Ejecución presupuestal 2019 (Corte 31-03-2019) (pesos)</t>
  </si>
  <si>
    <t>Promedio Ejecución Avance Físico  Segundo Trimestre (acotado a 100%)</t>
  </si>
  <si>
    <t>Ejecución presupuestal 2019 (Corte 31-09-2019)
Porcentaje (%)</t>
  </si>
  <si>
    <t>Promedio Ejecución Avance Físico Cuarto Trimestre (acotado a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</si>
</sst>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quot;$&quot;\ #,##0_);[Red]\(&quot;$&quot;\ #,##0\)"/>
    <numFmt numFmtId="165" formatCode="_(&quot;$&quot;\ * #,##0.00_);_(&quot;$&quot;\ * \(#,##0.00\);_(&quot;$&quot;\ * &quot;-&quot;??_);_(@_)"/>
    <numFmt numFmtId="166" formatCode="_(* #,##0.00_);_(* \(#,##0.00\);_(* &quot;-&quot;??_);_(@_)"/>
    <numFmt numFmtId="167" formatCode="_-&quot;$&quot;* #,##0.00_-;\-&quot;$&quot;* #,##0.00_-;_-&quot;$&quot;* &quot;-&quot;??_-;_-@_-"/>
    <numFmt numFmtId="168" formatCode="_(&quot;$&quot;* #,##0_);_(&quot;$&quot;* \(#,##0\);_(&quot;$&quot;* &quot;-&quot;??_);_(@_)"/>
    <numFmt numFmtId="169" formatCode="_(* #,##0_);_(* \(#,##0\);_(* &quot;-&quot;??_);_(@_)"/>
    <numFmt numFmtId="170" formatCode="_(\$* #,##0_);_(\$* \(#,##0\);_(\$* \-??_);_(@_)"/>
    <numFmt numFmtId="171" formatCode="_-[$$-240A]\ * #,##0_ ;_-[$$-240A]\ * \-#,##0\ ;_-[$$-240A]\ * &quot;-&quot;_ ;_-@_ "/>
    <numFmt numFmtId="172" formatCode="_-&quot;$&quot;* #,##0_-;\-&quot;$&quot;* #,##0_-;_-&quot;$&quot;* &quot;-&quot;??_-;_-@_-"/>
    <numFmt numFmtId="173" formatCode="[$$-240A]\ #,##0"/>
    <numFmt numFmtId="174" formatCode="_([$$-240A]\ * #,##0_);_([$$-240A]\ * \(#,##0\);_([$$-240A]\ * &quot;-&quot;_);_(@_)"/>
    <numFmt numFmtId="175" formatCode="_([$$-240A]\ * #,##0_);_([$$-240A]\ * \(#,##0\);_([$$-240A]\ * &quot;-&quot;??_);_(@_)"/>
    <numFmt numFmtId="176" formatCode="0.0%"/>
    <numFmt numFmtId="177" formatCode="#,##0.0"/>
    <numFmt numFmtId="178" formatCode="_-[$$-240A]* #,##0_-;\-[$$-240A]* #,##0_-;_-[$$-240A]* &quot;-&quot;??_-;_-@_-"/>
    <numFmt numFmtId="179" formatCode="_-[$$-240A]* #,##0.00_-;\-[$$-240A]* #,##0.00_-;_-[$$-240A]* &quot;-&quot;??_-;_-@_-"/>
  </numFmts>
  <fonts count="26" x14ac:knownFonts="1">
    <font>
      <sz val="11"/>
      <color theme="1"/>
      <name val="Calibri"/>
      <family val="2"/>
      <scheme val="minor"/>
    </font>
    <font>
      <sz val="11"/>
      <color theme="1"/>
      <name val="Calibri"/>
      <family val="2"/>
      <scheme val="minor"/>
    </font>
    <font>
      <sz val="12"/>
      <color theme="1"/>
      <name val="Calibri"/>
      <family val="2"/>
    </font>
    <font>
      <sz val="11"/>
      <color rgb="FF000000"/>
      <name val="Calibri"/>
      <family val="2"/>
      <charset val="1"/>
    </font>
    <font>
      <b/>
      <sz val="9"/>
      <color rgb="FF000000"/>
      <name val="Trebuchet MS"/>
      <family val="2"/>
    </font>
    <font>
      <b/>
      <sz val="9"/>
      <name val="Trebuchet MS"/>
      <family val="2"/>
    </font>
    <font>
      <sz val="9"/>
      <name val="Trebuchet MS"/>
      <family val="2"/>
    </font>
    <font>
      <sz val="9"/>
      <color theme="1"/>
      <name val="Trebuchet MS"/>
      <family val="2"/>
    </font>
    <font>
      <sz val="9"/>
      <color rgb="FF000000"/>
      <name val="Trebuchet MS"/>
      <family val="2"/>
    </font>
    <font>
      <sz val="9"/>
      <color rgb="FF00000A"/>
      <name val="Trebuchet MS"/>
      <family val="2"/>
    </font>
    <font>
      <sz val="11"/>
      <color theme="1"/>
      <name val="Trebuchet MS"/>
      <family val="2"/>
    </font>
    <font>
      <b/>
      <sz val="9"/>
      <color theme="1"/>
      <name val="Trebuchet MS"/>
      <family val="2"/>
    </font>
    <font>
      <sz val="18"/>
      <color theme="3"/>
      <name val="Calibri Light"/>
      <family val="2"/>
      <scheme val="major"/>
    </font>
    <font>
      <b/>
      <sz val="11"/>
      <color theme="1"/>
      <name val="Calibri"/>
      <family val="2"/>
      <scheme val="minor"/>
    </font>
    <font>
      <sz val="9"/>
      <color theme="1"/>
      <name val="Arial"/>
      <family val="2"/>
    </font>
    <font>
      <sz val="9"/>
      <name val="Arial"/>
      <family val="2"/>
    </font>
    <font>
      <u/>
      <sz val="11"/>
      <color theme="10"/>
      <name val="Calibri"/>
      <family val="2"/>
      <scheme val="minor"/>
    </font>
    <font>
      <u/>
      <sz val="11"/>
      <color theme="11"/>
      <name val="Calibri"/>
      <family val="2"/>
      <scheme val="minor"/>
    </font>
    <font>
      <sz val="9"/>
      <color indexed="81"/>
      <name val="Tahoma"/>
      <family val="2"/>
    </font>
    <font>
      <b/>
      <sz val="9"/>
      <color indexed="81"/>
      <name val="Tahoma"/>
      <family val="2"/>
    </font>
    <font>
      <sz val="11"/>
      <color rgb="FFFF0000"/>
      <name val="Calibri"/>
      <family val="2"/>
      <scheme val="minor"/>
    </font>
    <font>
      <b/>
      <sz val="11"/>
      <color rgb="FFFF0000"/>
      <name val="Calibri"/>
      <family val="2"/>
      <scheme val="minor"/>
    </font>
    <font>
      <sz val="11"/>
      <color theme="0"/>
      <name val="Calibri"/>
      <family val="2"/>
      <scheme val="minor"/>
    </font>
    <font>
      <sz val="10"/>
      <name val="Arial"/>
      <family val="2"/>
    </font>
    <font>
      <sz val="9"/>
      <color rgb="FFC00000"/>
      <name val="Trebuchet MS"/>
      <family val="2"/>
    </font>
    <font>
      <sz val="9"/>
      <color rgb="FFFF0000"/>
      <name val="Trebuchet MS"/>
      <family val="2"/>
    </font>
  </fonts>
  <fills count="27">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bgColor rgb="FFFFC000"/>
      </patternFill>
    </fill>
    <fill>
      <patternFill patternType="solid">
        <fgColor theme="0"/>
        <bgColor rgb="FF000000"/>
      </patternFill>
    </fill>
    <fill>
      <patternFill patternType="solid">
        <fgColor rgb="FFFFFFFF"/>
        <bgColor rgb="FF000000"/>
      </patternFill>
    </fill>
    <fill>
      <patternFill patternType="solid">
        <fgColor rgb="FFFFFFFF"/>
        <bgColor rgb="FFFFC000"/>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FFFFFF"/>
        <bgColor indexed="64"/>
      </patternFill>
    </fill>
    <fill>
      <patternFill patternType="solid">
        <fgColor rgb="FFA6A6A6"/>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4" tint="0.79998168889431442"/>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FFC000"/>
        <bgColor rgb="FF000000"/>
      </patternFill>
    </fill>
    <fill>
      <patternFill patternType="solid">
        <fgColor theme="9"/>
        <bgColor indexed="64"/>
      </patternFill>
    </fill>
    <fill>
      <patternFill patternType="solid">
        <fgColor theme="5"/>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9" tint="0.39997558519241921"/>
        <bgColor indexed="64"/>
      </patternFill>
    </fill>
  </fills>
  <borders count="1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diagonal/>
    </border>
  </borders>
  <cellStyleXfs count="19">
    <xf numFmtId="0" fontId="0" fillId="0" borderId="0"/>
    <xf numFmtId="167" fontId="1"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0" fontId="2" fillId="0" borderId="0"/>
    <xf numFmtId="165" fontId="1" fillId="0" borderId="0" applyFont="0" applyFill="0" applyBorder="0" applyAlignment="0" applyProtection="0"/>
    <xf numFmtId="0" fontId="1" fillId="0" borderId="0"/>
    <xf numFmtId="9" fontId="3" fillId="0" borderId="0"/>
    <xf numFmtId="41" fontId="2" fillId="0" borderId="0" applyFont="0" applyFill="0" applyBorder="0" applyAlignment="0" applyProtection="0"/>
    <xf numFmtId="0" fontId="1" fillId="0" borderId="0"/>
    <xf numFmtId="9" fontId="1"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43" fontId="1" fillId="0" borderId="0" applyFont="0" applyFill="0" applyBorder="0" applyAlignment="0" applyProtection="0"/>
    <xf numFmtId="0" fontId="23" fillId="0" borderId="0"/>
    <xf numFmtId="42" fontId="1" fillId="0" borderId="0" applyFont="0" applyFill="0" applyBorder="0" applyAlignment="0" applyProtection="0"/>
  </cellStyleXfs>
  <cellXfs count="355">
    <xf numFmtId="0" fontId="0" fillId="0" borderId="0" xfId="0"/>
    <xf numFmtId="0" fontId="0" fillId="2" borderId="0" xfId="0" applyFill="1"/>
    <xf numFmtId="0" fontId="4" fillId="3" borderId="2" xfId="2" applyFont="1" applyFill="1" applyBorder="1" applyAlignment="1">
      <alignment horizontal="center" vertical="center" wrapText="1"/>
    </xf>
    <xf numFmtId="0" fontId="5" fillId="3" borderId="2" xfId="2" applyFont="1" applyFill="1" applyBorder="1" applyAlignment="1">
      <alignment horizontal="center" vertical="center" wrapText="1"/>
    </xf>
    <xf numFmtId="9" fontId="5" fillId="3" borderId="2" xfId="11" applyFont="1" applyFill="1" applyBorder="1" applyAlignment="1">
      <alignment horizontal="center" vertical="center" wrapText="1"/>
    </xf>
    <xf numFmtId="3" fontId="5" fillId="3" borderId="2" xfId="2" applyNumberFormat="1" applyFont="1" applyFill="1" applyBorder="1" applyAlignment="1">
      <alignment horizontal="center" vertical="center" wrapText="1"/>
    </xf>
    <xf numFmtId="1" fontId="5" fillId="3" borderId="2" xfId="2" applyNumberFormat="1" applyFont="1" applyFill="1" applyBorder="1" applyAlignment="1">
      <alignment horizontal="center" vertical="center" wrapText="1"/>
    </xf>
    <xf numFmtId="173" fontId="5" fillId="3" borderId="2" xfId="2" applyNumberFormat="1" applyFont="1" applyFill="1" applyBorder="1" applyAlignment="1">
      <alignment horizontal="center" vertical="center" wrapText="1"/>
    </xf>
    <xf numFmtId="173" fontId="4" fillId="3" borderId="2" xfId="2" applyNumberFormat="1" applyFont="1" applyFill="1" applyBorder="1" applyAlignment="1">
      <alignment horizontal="center" vertical="center" wrapText="1"/>
    </xf>
    <xf numFmtId="0" fontId="4" fillId="3" borderId="6" xfId="2" applyFont="1" applyFill="1" applyBorder="1" applyAlignment="1">
      <alignment horizontal="center" vertical="center" wrapText="1"/>
    </xf>
    <xf numFmtId="3" fontId="0" fillId="2" borderId="0" xfId="0" applyNumberFormat="1" applyFill="1"/>
    <xf numFmtId="9" fontId="0" fillId="2" borderId="0" xfId="11" applyFont="1" applyFill="1"/>
    <xf numFmtId="9" fontId="4" fillId="3" borderId="2" xfId="11" applyFont="1" applyFill="1" applyBorder="1" applyAlignment="1">
      <alignment horizontal="center" vertical="center" wrapText="1"/>
    </xf>
    <xf numFmtId="9" fontId="4" fillId="3" borderId="6" xfId="11" applyFont="1" applyFill="1" applyBorder="1" applyAlignment="1">
      <alignment horizontal="center" vertical="center" wrapText="1"/>
    </xf>
    <xf numFmtId="173" fontId="0" fillId="2" borderId="0" xfId="0" applyNumberFormat="1" applyFill="1"/>
    <xf numFmtId="0" fontId="5" fillId="3" borderId="1" xfId="2" applyFont="1" applyFill="1" applyBorder="1" applyAlignment="1">
      <alignment horizontal="center" vertical="center" wrapText="1"/>
    </xf>
    <xf numFmtId="0" fontId="5" fillId="3" borderId="2" xfId="2" applyFont="1" applyFill="1" applyBorder="1" applyAlignment="1" applyProtection="1">
      <alignment horizontal="center" vertical="center" wrapText="1"/>
      <protection locked="0"/>
    </xf>
    <xf numFmtId="0" fontId="6" fillId="2" borderId="3" xfId="3" applyFont="1" applyFill="1" applyBorder="1" applyAlignment="1">
      <alignment horizontal="left" vertical="center" wrapText="1"/>
    </xf>
    <xf numFmtId="0" fontId="6" fillId="2" borderId="4" xfId="3" applyFont="1" applyFill="1" applyBorder="1" applyAlignment="1">
      <alignment horizontal="left" vertical="center" wrapText="1"/>
    </xf>
    <xf numFmtId="0" fontId="7" fillId="0" borderId="4" xfId="0" applyFont="1" applyBorder="1" applyAlignment="1">
      <alignment horizontal="left" vertical="center" wrapText="1"/>
    </xf>
    <xf numFmtId="0" fontId="6" fillId="2" borderId="4" xfId="3" applyFont="1" applyFill="1" applyBorder="1" applyAlignment="1">
      <alignment horizontal="center" vertical="center" wrapText="1"/>
    </xf>
    <xf numFmtId="9" fontId="6" fillId="2" borderId="4" xfId="3" applyNumberFormat="1" applyFont="1" applyFill="1" applyBorder="1" applyAlignment="1" applyProtection="1">
      <alignment horizontal="right" vertical="center" wrapText="1"/>
      <protection locked="0"/>
    </xf>
    <xf numFmtId="3" fontId="7" fillId="2" borderId="4" xfId="0" applyNumberFormat="1" applyFont="1" applyFill="1" applyBorder="1" applyAlignment="1">
      <alignment horizontal="right" vertical="center"/>
    </xf>
    <xf numFmtId="9" fontId="7" fillId="2" borderId="4" xfId="11" applyFont="1" applyFill="1" applyBorder="1" applyAlignment="1">
      <alignment horizontal="right" vertical="center"/>
    </xf>
    <xf numFmtId="0" fontId="7" fillId="2" borderId="4" xfId="0" applyFont="1" applyFill="1" applyBorder="1"/>
    <xf numFmtId="9" fontId="7" fillId="2" borderId="4" xfId="11" applyFont="1" applyFill="1" applyBorder="1" applyAlignment="1">
      <alignment vertical="center"/>
    </xf>
    <xf numFmtId="172" fontId="6" fillId="6" borderId="4" xfId="1" applyNumberFormat="1" applyFont="1" applyFill="1" applyBorder="1" applyAlignment="1" applyProtection="1">
      <alignment horizontal="right" vertical="center" wrapText="1"/>
      <protection locked="0"/>
    </xf>
    <xf numFmtId="0" fontId="7" fillId="2" borderId="7" xfId="0" applyFont="1" applyFill="1" applyBorder="1"/>
    <xf numFmtId="0" fontId="6" fillId="2" borderId="4" xfId="3" applyFont="1" applyFill="1" applyBorder="1" applyAlignment="1" applyProtection="1">
      <alignment horizontal="right" vertical="center" wrapText="1"/>
      <protection locked="0"/>
    </xf>
    <xf numFmtId="169" fontId="6" fillId="2" borderId="4" xfId="4" applyNumberFormat="1" applyFont="1" applyFill="1" applyBorder="1" applyAlignment="1">
      <alignment horizontal="right" vertical="center" wrapText="1"/>
    </xf>
    <xf numFmtId="168" fontId="6" fillId="6" borderId="4" xfId="1" applyNumberFormat="1" applyFont="1" applyFill="1" applyBorder="1" applyAlignment="1" applyProtection="1">
      <alignment horizontal="right" vertical="center" wrapText="1"/>
      <protection locked="0"/>
    </xf>
    <xf numFmtId="0" fontId="7" fillId="2" borderId="4" xfId="2" applyFont="1" applyFill="1" applyBorder="1" applyAlignment="1">
      <alignment horizontal="left" vertical="center" wrapText="1"/>
    </xf>
    <xf numFmtId="0" fontId="7" fillId="2" borderId="4" xfId="2" applyFont="1" applyFill="1" applyBorder="1" applyAlignment="1">
      <alignment horizontal="right" vertical="center" wrapText="1"/>
    </xf>
    <xf numFmtId="168" fontId="8" fillId="6" borderId="4" xfId="1" applyNumberFormat="1" applyFont="1" applyFill="1" applyBorder="1" applyAlignment="1">
      <alignment horizontal="right" vertical="center" wrapText="1"/>
    </xf>
    <xf numFmtId="0" fontId="6" fillId="2" borderId="4" xfId="2" applyFont="1" applyFill="1" applyBorder="1" applyAlignment="1">
      <alignment horizontal="left" vertical="center" wrapText="1"/>
    </xf>
    <xf numFmtId="0" fontId="7" fillId="2" borderId="4" xfId="3" applyFont="1" applyFill="1" applyBorder="1" applyAlignment="1">
      <alignment horizontal="left" vertical="center" wrapText="1"/>
    </xf>
    <xf numFmtId="0" fontId="7" fillId="2" borderId="4" xfId="5" applyFont="1" applyFill="1" applyBorder="1" applyAlignment="1">
      <alignment horizontal="left" vertical="center" wrapText="1"/>
    </xf>
    <xf numFmtId="0" fontId="8" fillId="2" borderId="4" xfId="2" applyFont="1" applyFill="1" applyBorder="1" applyAlignment="1">
      <alignment horizontal="right" vertical="center" wrapText="1"/>
    </xf>
    <xf numFmtId="0" fontId="8" fillId="6" borderId="4" xfId="2" applyFont="1" applyFill="1" applyBorder="1" applyAlignment="1">
      <alignment horizontal="right" vertical="center" wrapText="1"/>
    </xf>
    <xf numFmtId="0" fontId="8" fillId="2" borderId="4" xfId="8" applyNumberFormat="1" applyFont="1" applyFill="1" applyBorder="1" applyAlignment="1">
      <alignment horizontal="left" vertical="center" wrapText="1"/>
    </xf>
    <xf numFmtId="0" fontId="8" fillId="4" borderId="4" xfId="8" applyNumberFormat="1" applyFont="1" applyFill="1" applyBorder="1" applyAlignment="1">
      <alignment horizontal="right" vertical="center" wrapText="1"/>
    </xf>
    <xf numFmtId="170" fontId="8" fillId="7" borderId="4" xfId="1" applyNumberFormat="1" applyFont="1" applyFill="1" applyBorder="1" applyAlignment="1" applyProtection="1">
      <alignment horizontal="right" vertical="center" wrapText="1"/>
    </xf>
    <xf numFmtId="168" fontId="8" fillId="6" borderId="4" xfId="6" applyNumberFormat="1" applyFont="1" applyFill="1" applyBorder="1" applyAlignment="1">
      <alignment horizontal="right" vertical="center" wrapText="1"/>
    </xf>
    <xf numFmtId="0" fontId="7" fillId="2" borderId="4" xfId="7" applyFont="1" applyFill="1" applyBorder="1" applyAlignment="1">
      <alignment horizontal="left" vertical="center" wrapText="1"/>
    </xf>
    <xf numFmtId="0" fontId="7" fillId="2" borderId="4" xfId="7" applyFont="1" applyFill="1" applyBorder="1" applyAlignment="1">
      <alignment horizontal="right" vertical="center" wrapText="1"/>
    </xf>
    <xf numFmtId="0" fontId="9" fillId="2" borderId="4" xfId="0" applyFont="1" applyFill="1" applyBorder="1" applyAlignment="1">
      <alignment horizontal="left" vertical="center" wrapText="1"/>
    </xf>
    <xf numFmtId="3" fontId="7" fillId="2" borderId="4" xfId="2" applyNumberFormat="1" applyFont="1" applyFill="1" applyBorder="1" applyAlignment="1">
      <alignment horizontal="right" vertical="center" wrapText="1"/>
    </xf>
    <xf numFmtId="0" fontId="8" fillId="5" borderId="4" xfId="0" applyFont="1" applyFill="1" applyBorder="1" applyAlignment="1">
      <alignment horizontal="left" vertical="center" wrapText="1"/>
    </xf>
    <xf numFmtId="0" fontId="8" fillId="5" borderId="4" xfId="0" applyFont="1" applyFill="1" applyBorder="1" applyAlignment="1">
      <alignment horizontal="right" vertical="center" wrapText="1"/>
    </xf>
    <xf numFmtId="168" fontId="8" fillId="6" borderId="4" xfId="1" applyNumberFormat="1" applyFont="1" applyFill="1" applyBorder="1" applyAlignment="1">
      <alignment horizontal="left" vertical="center" wrapText="1"/>
    </xf>
    <xf numFmtId="0" fontId="6" fillId="5" borderId="4" xfId="3" applyFont="1" applyFill="1" applyBorder="1" applyAlignment="1">
      <alignment horizontal="left" vertical="center" wrapText="1"/>
    </xf>
    <xf numFmtId="9" fontId="8" fillId="5" borderId="4" xfId="0" applyNumberFormat="1" applyFont="1" applyFill="1" applyBorder="1" applyAlignment="1">
      <alignment horizontal="right" vertical="center" wrapText="1"/>
    </xf>
    <xf numFmtId="0" fontId="8" fillId="5" borderId="4" xfId="10" applyFont="1" applyFill="1" applyBorder="1" applyAlignment="1">
      <alignment horizontal="left" vertical="center" wrapText="1"/>
    </xf>
    <xf numFmtId="0" fontId="6" fillId="2" borderId="4" xfId="1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2" borderId="4" xfId="2" applyFont="1" applyFill="1" applyBorder="1" applyAlignment="1">
      <alignment horizontal="right" vertical="center" wrapText="1"/>
    </xf>
    <xf numFmtId="168" fontId="6" fillId="6" borderId="4" xfId="1" applyNumberFormat="1" applyFont="1" applyFill="1" applyBorder="1" applyAlignment="1">
      <alignment horizontal="right" vertical="center" wrapText="1"/>
    </xf>
    <xf numFmtId="0" fontId="6" fillId="2" borderId="9" xfId="3" applyFont="1" applyFill="1" applyBorder="1" applyAlignment="1">
      <alignment horizontal="left" vertical="center" wrapText="1"/>
    </xf>
    <xf numFmtId="0" fontId="7" fillId="2" borderId="5" xfId="2" applyFont="1" applyFill="1" applyBorder="1" applyAlignment="1">
      <alignment horizontal="left" vertical="center" wrapText="1"/>
    </xf>
    <xf numFmtId="0" fontId="7" fillId="0" borderId="5" xfId="0" applyFont="1" applyBorder="1" applyAlignment="1">
      <alignment horizontal="left" vertical="center" wrapText="1"/>
    </xf>
    <xf numFmtId="0" fontId="6" fillId="2" borderId="5" xfId="3" applyFont="1" applyFill="1" applyBorder="1" applyAlignment="1">
      <alignment horizontal="center" vertical="center" wrapText="1"/>
    </xf>
    <xf numFmtId="0" fontId="7" fillId="2" borderId="5" xfId="2" applyFont="1" applyFill="1" applyBorder="1" applyAlignment="1">
      <alignment horizontal="right" vertical="center" wrapText="1"/>
    </xf>
    <xf numFmtId="3" fontId="7" fillId="2" borderId="5" xfId="0" applyNumberFormat="1" applyFont="1" applyFill="1" applyBorder="1" applyAlignment="1">
      <alignment horizontal="right" vertical="center"/>
    </xf>
    <xf numFmtId="0" fontId="6" fillId="2" borderId="5" xfId="3" applyFont="1" applyFill="1" applyBorder="1" applyAlignment="1">
      <alignment horizontal="left" vertical="center" wrapText="1"/>
    </xf>
    <xf numFmtId="173" fontId="7" fillId="2" borderId="4" xfId="0" applyNumberFormat="1" applyFont="1" applyFill="1" applyBorder="1" applyAlignment="1">
      <alignment horizontal="right" vertical="center"/>
    </xf>
    <xf numFmtId="9" fontId="7" fillId="2" borderId="7" xfId="11" applyFont="1" applyFill="1" applyBorder="1" applyAlignment="1">
      <alignment horizontal="right" vertical="center"/>
    </xf>
    <xf numFmtId="9" fontId="7" fillId="2" borderId="5" xfId="11" applyFont="1" applyFill="1" applyBorder="1" applyAlignment="1">
      <alignment horizontal="right" vertical="center"/>
    </xf>
    <xf numFmtId="173" fontId="7" fillId="2" borderId="5" xfId="0" applyNumberFormat="1" applyFont="1" applyFill="1" applyBorder="1" applyAlignment="1">
      <alignment horizontal="right" vertical="center"/>
    </xf>
    <xf numFmtId="9" fontId="7" fillId="2" borderId="8" xfId="11" applyFont="1" applyFill="1" applyBorder="1" applyAlignment="1">
      <alignment horizontal="right" vertical="center"/>
    </xf>
    <xf numFmtId="0" fontId="7" fillId="2" borderId="0" xfId="0" applyFont="1" applyFill="1"/>
    <xf numFmtId="0" fontId="6" fillId="2" borderId="5" xfId="2" applyFont="1" applyFill="1" applyBorder="1" applyAlignment="1">
      <alignment horizontal="left" vertical="center" wrapText="1"/>
    </xf>
    <xf numFmtId="9" fontId="7" fillId="2" borderId="0" xfId="11" applyFont="1" applyFill="1"/>
    <xf numFmtId="9" fontId="7" fillId="2" borderId="4" xfId="11" applyFont="1" applyFill="1" applyBorder="1"/>
    <xf numFmtId="0" fontId="7" fillId="2" borderId="5" xfId="5" applyFont="1" applyFill="1" applyBorder="1" applyAlignment="1">
      <alignment horizontal="left" vertical="center" wrapText="1"/>
    </xf>
    <xf numFmtId="0" fontId="7" fillId="2" borderId="5" xfId="3" applyFont="1" applyFill="1" applyBorder="1" applyAlignment="1">
      <alignment horizontal="left" vertical="center" wrapText="1"/>
    </xf>
    <xf numFmtId="0" fontId="8" fillId="2" borderId="5" xfId="8" applyNumberFormat="1" applyFont="1" applyFill="1" applyBorder="1" applyAlignment="1">
      <alignment horizontal="left" vertical="center" wrapText="1"/>
    </xf>
    <xf numFmtId="0" fontId="7" fillId="2" borderId="5" xfId="7" applyFont="1" applyFill="1" applyBorder="1" applyAlignment="1">
      <alignment horizontal="left" vertical="center" wrapText="1"/>
    </xf>
    <xf numFmtId="0" fontId="6" fillId="5" borderId="5" xfId="3" applyFont="1" applyFill="1" applyBorder="1" applyAlignment="1">
      <alignment horizontal="left" vertical="center" wrapText="1"/>
    </xf>
    <xf numFmtId="0" fontId="8" fillId="5" borderId="5" xfId="0" applyFont="1" applyFill="1" applyBorder="1" applyAlignment="1">
      <alignment horizontal="left" vertical="center" wrapText="1"/>
    </xf>
    <xf numFmtId="174" fontId="4" fillId="3" borderId="2" xfId="2" applyNumberFormat="1" applyFont="1" applyFill="1" applyBorder="1" applyAlignment="1">
      <alignment horizontal="center" vertical="center" wrapText="1"/>
    </xf>
    <xf numFmtId="174" fontId="5" fillId="3" borderId="2" xfId="2" applyNumberFormat="1" applyFont="1" applyFill="1" applyBorder="1" applyAlignment="1">
      <alignment horizontal="center" vertical="center" wrapText="1"/>
    </xf>
    <xf numFmtId="174" fontId="7" fillId="2" borderId="4" xfId="0" applyNumberFormat="1" applyFont="1" applyFill="1" applyBorder="1" applyAlignment="1">
      <alignment horizontal="right" vertical="center"/>
    </xf>
    <xf numFmtId="174" fontId="7" fillId="2" borderId="5" xfId="0" applyNumberFormat="1" applyFont="1" applyFill="1" applyBorder="1" applyAlignment="1">
      <alignment horizontal="right" vertical="center"/>
    </xf>
    <xf numFmtId="0" fontId="7" fillId="2" borderId="4" xfId="0" applyFont="1" applyFill="1" applyBorder="1" applyAlignment="1">
      <alignment horizontal="left" vertical="center" wrapText="1"/>
    </xf>
    <xf numFmtId="9" fontId="7" fillId="2" borderId="4" xfId="2" applyNumberFormat="1" applyFont="1" applyFill="1" applyBorder="1" applyAlignment="1">
      <alignment horizontal="right" vertical="center" wrapText="1"/>
    </xf>
    <xf numFmtId="0" fontId="7" fillId="2" borderId="3" xfId="0" applyFont="1" applyFill="1" applyBorder="1"/>
    <xf numFmtId="10" fontId="7" fillId="2" borderId="4" xfId="11" applyNumberFormat="1" applyFont="1" applyFill="1" applyBorder="1"/>
    <xf numFmtId="175" fontId="7" fillId="2" borderId="4" xfId="0" applyNumberFormat="1" applyFont="1" applyFill="1" applyBorder="1"/>
    <xf numFmtId="175" fontId="8" fillId="6" borderId="4" xfId="1" applyNumberFormat="1" applyFont="1" applyFill="1" applyBorder="1" applyAlignment="1">
      <alignment horizontal="right" vertical="center" wrapText="1"/>
    </xf>
    <xf numFmtId="175" fontId="8" fillId="6" borderId="4" xfId="2" applyNumberFormat="1" applyFont="1" applyFill="1" applyBorder="1" applyAlignment="1">
      <alignment horizontal="right" vertical="center" wrapText="1"/>
    </xf>
    <xf numFmtId="175" fontId="7" fillId="2" borderId="4" xfId="0" applyNumberFormat="1" applyFont="1" applyFill="1" applyBorder="1" applyAlignment="1">
      <alignment horizontal="right" vertical="center"/>
    </xf>
    <xf numFmtId="171" fontId="7" fillId="2" borderId="4" xfId="2" applyNumberFormat="1" applyFont="1" applyFill="1" applyBorder="1" applyAlignment="1">
      <alignment horizontal="right" vertical="center" wrapText="1"/>
    </xf>
    <xf numFmtId="175" fontId="8" fillId="0" borderId="4" xfId="6" applyNumberFormat="1" applyFont="1" applyFill="1" applyBorder="1" applyAlignment="1">
      <alignment horizontal="right" vertical="center"/>
    </xf>
    <xf numFmtId="3" fontId="8" fillId="2" borderId="4" xfId="2" applyNumberFormat="1" applyFont="1" applyFill="1" applyBorder="1" applyAlignment="1">
      <alignment horizontal="right" vertical="center" wrapText="1"/>
    </xf>
    <xf numFmtId="41" fontId="8" fillId="2" borderId="4" xfId="9" applyFont="1" applyFill="1" applyBorder="1" applyAlignment="1">
      <alignment horizontal="right" vertical="center" wrapText="1"/>
    </xf>
    <xf numFmtId="175" fontId="7" fillId="2" borderId="4" xfId="2" applyNumberFormat="1" applyFont="1" applyFill="1" applyBorder="1" applyAlignment="1">
      <alignment horizontal="right" vertical="center" wrapText="1"/>
    </xf>
    <xf numFmtId="176" fontId="7" fillId="2" borderId="4" xfId="11" applyNumberFormat="1" applyFont="1" applyFill="1" applyBorder="1" applyAlignment="1">
      <alignment horizontal="right" vertical="center"/>
    </xf>
    <xf numFmtId="9" fontId="7" fillId="8" borderId="5" xfId="11" applyFont="1" applyFill="1" applyBorder="1" applyAlignment="1">
      <alignment horizontal="right" vertical="center"/>
    </xf>
    <xf numFmtId="9" fontId="7" fillId="9" borderId="4" xfId="11" applyFont="1" applyFill="1" applyBorder="1" applyAlignment="1">
      <alignment horizontal="right" vertical="center"/>
    </xf>
    <xf numFmtId="9" fontId="7" fillId="10" borderId="4" xfId="11" applyFont="1" applyFill="1" applyBorder="1" applyAlignment="1">
      <alignment horizontal="right" vertical="center"/>
    </xf>
    <xf numFmtId="9" fontId="7" fillId="8" borderId="4" xfId="11" applyFont="1" applyFill="1" applyBorder="1" applyAlignment="1">
      <alignment horizontal="right" vertical="center"/>
    </xf>
    <xf numFmtId="9" fontId="7" fillId="10" borderId="5" xfId="11" applyFont="1" applyFill="1" applyBorder="1" applyAlignment="1">
      <alignment horizontal="right" vertical="center"/>
    </xf>
    <xf numFmtId="3" fontId="7" fillId="2" borderId="0" xfId="0" applyNumberFormat="1" applyFont="1" applyFill="1"/>
    <xf numFmtId="173" fontId="7" fillId="2" borderId="0" xfId="0" applyNumberFormat="1" applyFont="1" applyFill="1"/>
    <xf numFmtId="0" fontId="10" fillId="2" borderId="0" xfId="0" applyFont="1" applyFill="1"/>
    <xf numFmtId="3" fontId="10" fillId="2" borderId="0" xfId="0" applyNumberFormat="1" applyFont="1" applyFill="1"/>
    <xf numFmtId="9" fontId="10" fillId="2" borderId="0" xfId="11" applyFont="1" applyFill="1"/>
    <xf numFmtId="173" fontId="10" fillId="2" borderId="0" xfId="0" applyNumberFormat="1" applyFont="1" applyFill="1"/>
    <xf numFmtId="3" fontId="7" fillId="2" borderId="4" xfId="0" applyNumberFormat="1" applyFont="1" applyFill="1" applyBorder="1" applyAlignment="1">
      <alignment horizontal="right" vertical="center" wrapText="1"/>
    </xf>
    <xf numFmtId="9" fontId="6" fillId="9" borderId="5" xfId="11" applyFont="1" applyFill="1" applyBorder="1" applyAlignment="1">
      <alignment horizontal="right" vertical="center"/>
    </xf>
    <xf numFmtId="9" fontId="7" fillId="2" borderId="5" xfId="0" applyNumberFormat="1" applyFont="1" applyFill="1" applyBorder="1" applyAlignment="1">
      <alignment horizontal="right" vertical="center"/>
    </xf>
    <xf numFmtId="9" fontId="7" fillId="8" borderId="5" xfId="0" applyNumberFormat="1" applyFont="1" applyFill="1" applyBorder="1" applyAlignment="1">
      <alignment horizontal="right" vertical="center"/>
    </xf>
    <xf numFmtId="9" fontId="7" fillId="2" borderId="0" xfId="11" applyFont="1" applyFill="1" applyAlignment="1">
      <alignment horizontal="center"/>
    </xf>
    <xf numFmtId="174" fontId="7" fillId="2" borderId="0" xfId="0" applyNumberFormat="1" applyFont="1" applyFill="1"/>
    <xf numFmtId="0" fontId="7" fillId="2" borderId="3" xfId="0" applyFont="1" applyFill="1" applyBorder="1" applyAlignment="1">
      <alignment vertical="center"/>
    </xf>
    <xf numFmtId="0" fontId="8" fillId="11" borderId="3" xfId="0" applyFont="1" applyFill="1" applyBorder="1" applyAlignment="1">
      <alignment vertical="center" wrapText="1"/>
    </xf>
    <xf numFmtId="10" fontId="8" fillId="0" borderId="4" xfId="0" applyNumberFormat="1" applyFont="1" applyBorder="1" applyAlignment="1">
      <alignment horizontal="right" vertical="center" wrapText="1"/>
    </xf>
    <xf numFmtId="0" fontId="8" fillId="0" borderId="3" xfId="0" applyFont="1" applyBorder="1" applyAlignment="1">
      <alignment vertical="center" wrapText="1"/>
    </xf>
    <xf numFmtId="0" fontId="8" fillId="0" borderId="4" xfId="0" applyFont="1" applyBorder="1" applyAlignment="1">
      <alignment horizontal="right" vertical="center"/>
    </xf>
    <xf numFmtId="0" fontId="8" fillId="11" borderId="1" xfId="0" applyFont="1" applyFill="1" applyBorder="1" applyAlignment="1">
      <alignment vertical="center" wrapText="1"/>
    </xf>
    <xf numFmtId="10" fontId="8" fillId="0" borderId="2" xfId="0" applyNumberFormat="1" applyFont="1" applyBorder="1" applyAlignment="1">
      <alignment horizontal="right" vertical="center" wrapText="1"/>
    </xf>
    <xf numFmtId="175" fontId="7" fillId="2" borderId="4" xfId="0" applyNumberFormat="1" applyFont="1" applyFill="1" applyBorder="1" applyAlignment="1">
      <alignment vertical="center"/>
    </xf>
    <xf numFmtId="173" fontId="7" fillId="2" borderId="2" xfId="0" applyNumberFormat="1" applyFont="1" applyFill="1" applyBorder="1" applyAlignment="1">
      <alignment vertical="center"/>
    </xf>
    <xf numFmtId="173" fontId="7" fillId="2" borderId="4" xfId="0" applyNumberFormat="1" applyFont="1" applyFill="1" applyBorder="1" applyAlignment="1">
      <alignment vertical="center"/>
    </xf>
    <xf numFmtId="174" fontId="7" fillId="2" borderId="4" xfId="0" applyNumberFormat="1" applyFont="1" applyFill="1" applyBorder="1" applyAlignment="1">
      <alignment vertical="center"/>
    </xf>
    <xf numFmtId="9" fontId="7" fillId="13" borderId="4" xfId="11" applyFont="1" applyFill="1" applyBorder="1" applyAlignment="1">
      <alignment horizontal="right" vertical="center"/>
    </xf>
    <xf numFmtId="9" fontId="0" fillId="0" borderId="0" xfId="11" applyFont="1"/>
    <xf numFmtId="9" fontId="7" fillId="10" borderId="0" xfId="11" applyFont="1" applyFill="1"/>
    <xf numFmtId="0" fontId="4" fillId="11" borderId="9" xfId="0" applyFont="1" applyFill="1" applyBorder="1" applyAlignment="1">
      <alignment horizontal="center" vertical="center" wrapText="1"/>
    </xf>
    <xf numFmtId="9" fontId="4" fillId="11" borderId="5" xfId="0" applyNumberFormat="1" applyFont="1" applyFill="1" applyBorder="1" applyAlignment="1">
      <alignment horizontal="center" vertical="center" wrapText="1"/>
    </xf>
    <xf numFmtId="164" fontId="4" fillId="11" borderId="5" xfId="0" applyNumberFormat="1" applyFont="1" applyFill="1" applyBorder="1" applyAlignment="1">
      <alignment vertical="center"/>
    </xf>
    <xf numFmtId="9" fontId="4" fillId="11" borderId="5" xfId="0" applyNumberFormat="1" applyFont="1" applyFill="1" applyBorder="1" applyAlignment="1">
      <alignment horizontal="center" vertical="center"/>
    </xf>
    <xf numFmtId="9" fontId="8" fillId="0" borderId="2" xfId="0" applyNumberFormat="1" applyFont="1" applyBorder="1" applyAlignment="1">
      <alignment horizontal="right" vertical="center"/>
    </xf>
    <xf numFmtId="9" fontId="8" fillId="0" borderId="4" xfId="0" applyNumberFormat="1" applyFont="1" applyBorder="1" applyAlignment="1">
      <alignment horizontal="right" vertical="center"/>
    </xf>
    <xf numFmtId="0" fontId="4" fillId="11" borderId="9" xfId="0" applyFont="1" applyFill="1" applyBorder="1" applyAlignment="1">
      <alignment horizontal="center" vertical="center"/>
    </xf>
    <xf numFmtId="168" fontId="4" fillId="11" borderId="5" xfId="0" applyNumberFormat="1" applyFont="1" applyFill="1" applyBorder="1" applyAlignment="1">
      <alignment horizontal="center" vertical="center"/>
    </xf>
    <xf numFmtId="164" fontId="8" fillId="11" borderId="4" xfId="0" applyNumberFormat="1" applyFont="1" applyFill="1" applyBorder="1" applyAlignment="1">
      <alignment horizontal="right" vertical="center"/>
    </xf>
    <xf numFmtId="0" fontId="6" fillId="14" borderId="4" xfId="3" applyFont="1" applyFill="1" applyBorder="1" applyAlignment="1">
      <alignment horizontal="left" vertical="center" wrapText="1"/>
    </xf>
    <xf numFmtId="9" fontId="0" fillId="0" borderId="7" xfId="11" applyFont="1" applyBorder="1"/>
    <xf numFmtId="0" fontId="8" fillId="11" borderId="10" xfId="0" applyFont="1" applyFill="1" applyBorder="1" applyAlignment="1">
      <alignment vertical="center" wrapText="1"/>
    </xf>
    <xf numFmtId="175" fontId="7" fillId="2" borderId="11" xfId="0" applyNumberFormat="1" applyFont="1" applyFill="1" applyBorder="1" applyAlignment="1">
      <alignment horizontal="right" vertical="center"/>
    </xf>
    <xf numFmtId="9" fontId="0" fillId="0" borderId="12" xfId="11" applyFont="1" applyBorder="1"/>
    <xf numFmtId="0" fontId="4" fillId="12" borderId="13" xfId="0" applyFont="1" applyFill="1" applyBorder="1" applyAlignment="1">
      <alignment horizontal="center" vertical="center" wrapText="1"/>
    </xf>
    <xf numFmtId="0" fontId="4" fillId="12" borderId="14" xfId="0" applyFont="1" applyFill="1" applyBorder="1" applyAlignment="1">
      <alignment horizontal="center" vertical="center" wrapText="1"/>
    </xf>
    <xf numFmtId="0" fontId="11" fillId="12" borderId="14" xfId="0" applyFont="1" applyFill="1" applyBorder="1" applyAlignment="1">
      <alignment horizontal="center" vertical="center" wrapText="1"/>
    </xf>
    <xf numFmtId="0" fontId="4" fillId="12" borderId="15" xfId="0" applyFont="1" applyFill="1" applyBorder="1" applyAlignment="1">
      <alignment horizontal="center" vertical="center" wrapText="1"/>
    </xf>
    <xf numFmtId="9" fontId="13" fillId="0" borderId="8" xfId="11" applyFont="1" applyBorder="1" applyAlignment="1">
      <alignment horizontal="center"/>
    </xf>
    <xf numFmtId="168" fontId="0" fillId="0" borderId="0" xfId="0" applyNumberFormat="1"/>
    <xf numFmtId="0" fontId="7" fillId="14" borderId="4" xfId="2" applyFont="1" applyFill="1" applyBorder="1" applyAlignment="1">
      <alignment horizontal="left" vertical="center" wrapText="1"/>
    </xf>
    <xf numFmtId="0" fontId="7" fillId="14" borderId="4" xfId="0" applyFont="1" applyFill="1" applyBorder="1" applyAlignment="1">
      <alignment horizontal="left" vertical="center" wrapText="1"/>
    </xf>
    <xf numFmtId="0" fontId="7" fillId="14" borderId="4" xfId="2" applyFont="1" applyFill="1" applyBorder="1" applyAlignment="1">
      <alignment horizontal="right" vertical="center" wrapText="1"/>
    </xf>
    <xf numFmtId="0" fontId="8" fillId="14" borderId="4" xfId="2" applyFont="1" applyFill="1" applyBorder="1" applyAlignment="1">
      <alignment horizontal="right" vertical="center" wrapText="1"/>
    </xf>
    <xf numFmtId="177" fontId="7" fillId="2" borderId="4" xfId="0" applyNumberFormat="1" applyFont="1" applyFill="1" applyBorder="1" applyAlignment="1">
      <alignment horizontal="right" vertical="center"/>
    </xf>
    <xf numFmtId="177" fontId="7" fillId="2" borderId="5" xfId="0" applyNumberFormat="1" applyFont="1" applyFill="1" applyBorder="1" applyAlignment="1">
      <alignment horizontal="right" vertical="center"/>
    </xf>
    <xf numFmtId="178" fontId="8" fillId="6" borderId="4" xfId="2" applyNumberFormat="1" applyFont="1" applyFill="1" applyBorder="1" applyAlignment="1">
      <alignment horizontal="right" vertical="center" wrapText="1"/>
    </xf>
    <xf numFmtId="178" fontId="7" fillId="2" borderId="0" xfId="0" applyNumberFormat="1" applyFont="1" applyFill="1"/>
    <xf numFmtId="176" fontId="7" fillId="2" borderId="4" xfId="11" applyNumberFormat="1" applyFont="1" applyFill="1" applyBorder="1"/>
    <xf numFmtId="9" fontId="6" fillId="2" borderId="4" xfId="11" applyFont="1" applyFill="1" applyBorder="1" applyAlignment="1">
      <alignment horizontal="right" vertical="center" wrapText="1"/>
    </xf>
    <xf numFmtId="178" fontId="7" fillId="2" borderId="4" xfId="2" applyNumberFormat="1" applyFont="1" applyFill="1" applyBorder="1" applyAlignment="1">
      <alignment horizontal="right" vertical="center" wrapText="1"/>
    </xf>
    <xf numFmtId="3" fontId="7" fillId="2" borderId="4" xfId="0" applyNumberFormat="1" applyFont="1" applyFill="1" applyBorder="1"/>
    <xf numFmtId="9" fontId="6" fillId="10" borderId="4" xfId="11" applyFont="1" applyFill="1" applyBorder="1" applyAlignment="1">
      <alignment horizontal="right" vertical="center"/>
    </xf>
    <xf numFmtId="9" fontId="6" fillId="10" borderId="5" xfId="11" applyFont="1" applyFill="1" applyBorder="1" applyAlignment="1">
      <alignment horizontal="right" vertical="center"/>
    </xf>
    <xf numFmtId="176" fontId="7" fillId="2" borderId="0" xfId="11" applyNumberFormat="1" applyFont="1" applyFill="1"/>
    <xf numFmtId="9" fontId="6" fillId="8" borderId="4" xfId="11" applyFont="1" applyFill="1" applyBorder="1" applyAlignment="1">
      <alignment horizontal="right" vertical="center"/>
    </xf>
    <xf numFmtId="9" fontId="6" fillId="8" borderId="5" xfId="11" applyFont="1" applyFill="1" applyBorder="1" applyAlignment="1">
      <alignment horizontal="right" vertical="center"/>
    </xf>
    <xf numFmtId="178" fontId="7" fillId="2" borderId="4" xfId="0" applyNumberFormat="1" applyFont="1" applyFill="1" applyBorder="1" applyAlignment="1">
      <alignment horizontal="right" vertical="center"/>
    </xf>
    <xf numFmtId="9" fontId="7" fillId="9" borderId="5" xfId="11" applyFont="1" applyFill="1" applyBorder="1" applyAlignment="1">
      <alignment horizontal="right" vertical="center"/>
    </xf>
    <xf numFmtId="178" fontId="4" fillId="6" borderId="0" xfId="1" applyNumberFormat="1" applyFont="1" applyFill="1" applyBorder="1" applyAlignment="1">
      <alignment horizontal="right" vertical="center" wrapText="1"/>
    </xf>
    <xf numFmtId="175" fontId="0" fillId="0" borderId="0" xfId="0" applyNumberFormat="1"/>
    <xf numFmtId="175" fontId="5" fillId="3" borderId="14" xfId="2" applyNumberFormat="1" applyFont="1" applyFill="1" applyBorder="1" applyAlignment="1">
      <alignment horizontal="center" vertical="center" wrapText="1"/>
    </xf>
    <xf numFmtId="175" fontId="4" fillId="3" borderId="14" xfId="2" applyNumberFormat="1" applyFont="1" applyFill="1" applyBorder="1" applyAlignment="1">
      <alignment horizontal="center" vertical="center" wrapText="1"/>
    </xf>
    <xf numFmtId="0" fontId="4" fillId="3" borderId="15" xfId="2" applyFont="1" applyFill="1" applyBorder="1" applyAlignment="1">
      <alignment horizontal="center" vertical="center" wrapText="1"/>
    </xf>
    <xf numFmtId="9" fontId="8" fillId="0" borderId="7" xfId="0" applyNumberFormat="1" applyFont="1" applyBorder="1" applyAlignment="1">
      <alignment horizontal="right" vertical="center"/>
    </xf>
    <xf numFmtId="10" fontId="7" fillId="0" borderId="2" xfId="0" applyNumberFormat="1" applyFont="1" applyBorder="1" applyAlignment="1">
      <alignment horizontal="right" vertical="center"/>
    </xf>
    <xf numFmtId="175" fontId="7" fillId="2" borderId="2" xfId="0" applyNumberFormat="1" applyFont="1" applyFill="1" applyBorder="1" applyAlignment="1">
      <alignment horizontal="right" vertical="center"/>
    </xf>
    <xf numFmtId="9" fontId="7" fillId="0" borderId="6" xfId="11" applyFont="1" applyBorder="1" applyAlignment="1">
      <alignment horizontal="right" vertical="center"/>
    </xf>
    <xf numFmtId="10" fontId="7" fillId="0" borderId="4" xfId="0" applyNumberFormat="1" applyFont="1" applyBorder="1" applyAlignment="1">
      <alignment horizontal="right" vertical="center"/>
    </xf>
    <xf numFmtId="9" fontId="7" fillId="0" borderId="7" xfId="11" applyFont="1" applyBorder="1" applyAlignment="1">
      <alignment horizontal="right" vertical="center"/>
    </xf>
    <xf numFmtId="10" fontId="7" fillId="2" borderId="4" xfId="11" applyNumberFormat="1" applyFont="1" applyFill="1" applyBorder="1" applyAlignment="1">
      <alignment horizontal="right" vertical="center"/>
    </xf>
    <xf numFmtId="175" fontId="7" fillId="0" borderId="4" xfId="0" applyNumberFormat="1" applyFont="1" applyBorder="1" applyAlignment="1">
      <alignment horizontal="right" vertical="center"/>
    </xf>
    <xf numFmtId="175" fontId="11" fillId="0" borderId="5" xfId="0" applyNumberFormat="1" applyFont="1" applyBorder="1" applyAlignment="1">
      <alignment horizontal="center" vertical="center"/>
    </xf>
    <xf numFmtId="9" fontId="11" fillId="0" borderId="5" xfId="11" applyFont="1" applyBorder="1" applyAlignment="1">
      <alignment horizontal="center" vertical="center"/>
    </xf>
    <xf numFmtId="9" fontId="11" fillId="0" borderId="8" xfId="11" applyFont="1" applyBorder="1" applyAlignment="1">
      <alignment horizontal="center" vertical="center"/>
    </xf>
    <xf numFmtId="0" fontId="5" fillId="3" borderId="14" xfId="2" applyFont="1" applyFill="1" applyBorder="1" applyAlignment="1">
      <alignment horizontal="center" vertical="center" wrapText="1"/>
    </xf>
    <xf numFmtId="168" fontId="6" fillId="6" borderId="2" xfId="1" applyNumberFormat="1" applyFont="1" applyFill="1" applyBorder="1" applyAlignment="1">
      <alignment horizontal="right" vertical="center" wrapText="1"/>
    </xf>
    <xf numFmtId="9" fontId="7" fillId="2" borderId="2" xfId="11" applyFont="1" applyFill="1" applyBorder="1"/>
    <xf numFmtId="9" fontId="0" fillId="0" borderId="2" xfId="11" applyFont="1" applyBorder="1"/>
    <xf numFmtId="9" fontId="7" fillId="0" borderId="2" xfId="11" applyFont="1" applyBorder="1" applyAlignment="1">
      <alignment horizontal="right" vertical="center"/>
    </xf>
    <xf numFmtId="9" fontId="0" fillId="0" borderId="4" xfId="11" applyFont="1" applyBorder="1"/>
    <xf numFmtId="9" fontId="7" fillId="0" borderId="4" xfId="11" applyFont="1" applyBorder="1" applyAlignment="1">
      <alignment horizontal="right" vertical="center"/>
    </xf>
    <xf numFmtId="175" fontId="8" fillId="11" borderId="4" xfId="0" applyNumberFormat="1" applyFont="1" applyFill="1" applyBorder="1" applyAlignment="1">
      <alignment horizontal="right" vertical="center"/>
    </xf>
    <xf numFmtId="9" fontId="0" fillId="0" borderId="5" xfId="11" applyFont="1" applyBorder="1" applyAlignment="1">
      <alignment horizontal="center"/>
    </xf>
    <xf numFmtId="0" fontId="5" fillId="3" borderId="13" xfId="2" applyFont="1" applyFill="1" applyBorder="1" applyAlignment="1">
      <alignment horizontal="center" vertical="center" wrapText="1"/>
    </xf>
    <xf numFmtId="0" fontId="5" fillId="3" borderId="14" xfId="2" applyFont="1" applyFill="1" applyBorder="1" applyAlignment="1" applyProtection="1">
      <alignment horizontal="center" vertical="center" wrapText="1"/>
      <protection locked="0"/>
    </xf>
    <xf numFmtId="9" fontId="5" fillId="3" borderId="14" xfId="11" applyFont="1" applyFill="1" applyBorder="1" applyAlignment="1">
      <alignment horizontal="center" vertical="center" wrapText="1"/>
    </xf>
    <xf numFmtId="3" fontId="5" fillId="3" borderId="14" xfId="2" applyNumberFormat="1" applyFont="1" applyFill="1" applyBorder="1" applyAlignment="1">
      <alignment horizontal="center" vertical="center" wrapText="1"/>
    </xf>
    <xf numFmtId="1" fontId="5" fillId="3" borderId="14" xfId="2" applyNumberFormat="1" applyFont="1" applyFill="1" applyBorder="1" applyAlignment="1">
      <alignment horizontal="center" vertical="center" wrapText="1"/>
    </xf>
    <xf numFmtId="0" fontId="4" fillId="3" borderId="14" xfId="2" applyFont="1" applyFill="1" applyBorder="1" applyAlignment="1">
      <alignment horizontal="center" vertical="center" wrapText="1"/>
    </xf>
    <xf numFmtId="178" fontId="5" fillId="3" borderId="14" xfId="2" applyNumberFormat="1" applyFont="1" applyFill="1" applyBorder="1" applyAlignment="1">
      <alignment horizontal="center" vertical="center" wrapText="1"/>
    </xf>
    <xf numFmtId="178" fontId="4" fillId="3" borderId="14" xfId="2" applyNumberFormat="1" applyFont="1" applyFill="1" applyBorder="1" applyAlignment="1">
      <alignment horizontal="center" vertical="center" wrapText="1"/>
    </xf>
    <xf numFmtId="173" fontId="5" fillId="3" borderId="14" xfId="2" applyNumberFormat="1" applyFont="1" applyFill="1" applyBorder="1" applyAlignment="1">
      <alignment horizontal="center" vertical="center" wrapText="1"/>
    </xf>
    <xf numFmtId="173" fontId="4" fillId="3" borderId="14" xfId="2" applyNumberFormat="1" applyFont="1" applyFill="1" applyBorder="1" applyAlignment="1">
      <alignment horizontal="center" vertical="center" wrapText="1"/>
    </xf>
    <xf numFmtId="0" fontId="8" fillId="6" borderId="7" xfId="2" applyFont="1" applyFill="1" applyBorder="1" applyAlignment="1">
      <alignment horizontal="right" vertical="center" wrapText="1"/>
    </xf>
    <xf numFmtId="0" fontId="7" fillId="2" borderId="7" xfId="2" applyFont="1" applyFill="1" applyBorder="1" applyAlignment="1">
      <alignment horizontal="right" vertical="center" wrapText="1"/>
    </xf>
    <xf numFmtId="0" fontId="11" fillId="2" borderId="0" xfId="0" applyFont="1" applyFill="1"/>
    <xf numFmtId="0" fontId="7" fillId="2" borderId="4" xfId="0" applyFont="1" applyFill="1" applyBorder="1" applyAlignment="1">
      <alignment horizontal="right" vertical="center"/>
    </xf>
    <xf numFmtId="9" fontId="7" fillId="2" borderId="4" xfId="11" applyFont="1" applyFill="1" applyBorder="1" applyAlignment="1">
      <alignment horizontal="right" vertical="center" wrapText="1"/>
    </xf>
    <xf numFmtId="176" fontId="7" fillId="2" borderId="4" xfId="11" applyNumberFormat="1" applyFont="1" applyFill="1" applyBorder="1" applyAlignment="1">
      <alignment horizontal="right" vertical="center" wrapText="1"/>
    </xf>
    <xf numFmtId="10" fontId="7" fillId="2" borderId="4" xfId="11" applyNumberFormat="1" applyFont="1" applyFill="1" applyBorder="1" applyAlignment="1">
      <alignment horizontal="right" vertical="center" wrapText="1"/>
    </xf>
    <xf numFmtId="176" fontId="11" fillId="0" borderId="5" xfId="11" applyNumberFormat="1" applyFont="1" applyBorder="1" applyAlignment="1">
      <alignment horizontal="center" vertical="center"/>
    </xf>
    <xf numFmtId="9" fontId="7" fillId="2" borderId="0" xfId="0" applyNumberFormat="1" applyFont="1" applyFill="1"/>
    <xf numFmtId="176" fontId="7" fillId="0" borderId="4" xfId="11" applyNumberFormat="1" applyFont="1" applyBorder="1" applyAlignment="1">
      <alignment horizontal="right" vertical="center"/>
    </xf>
    <xf numFmtId="9" fontId="8" fillId="6" borderId="4" xfId="11" applyFont="1" applyFill="1" applyBorder="1" applyAlignment="1">
      <alignment horizontal="right" vertical="center" wrapText="1"/>
    </xf>
    <xf numFmtId="0" fontId="15" fillId="0" borderId="4" xfId="3" applyFont="1" applyBorder="1" applyAlignment="1">
      <alignment horizontal="left" vertical="center" wrapText="1"/>
    </xf>
    <xf numFmtId="0" fontId="7" fillId="8" borderId="3" xfId="0" applyFont="1" applyFill="1" applyBorder="1"/>
    <xf numFmtId="0" fontId="6" fillId="8" borderId="4" xfId="3" applyFont="1" applyFill="1" applyBorder="1" applyAlignment="1">
      <alignment horizontal="left" vertical="center" wrapText="1"/>
    </xf>
    <xf numFmtId="0" fontId="7" fillId="8" borderId="4" xfId="2" applyFont="1" applyFill="1" applyBorder="1" applyAlignment="1">
      <alignment horizontal="left" vertical="center" wrapText="1"/>
    </xf>
    <xf numFmtId="0" fontId="14" fillId="8" borderId="4" xfId="3" applyFont="1" applyFill="1" applyBorder="1" applyAlignment="1">
      <alignment horizontal="left" vertical="center" wrapText="1"/>
    </xf>
    <xf numFmtId="176" fontId="7" fillId="2" borderId="4" xfId="11" applyNumberFormat="1" applyFont="1" applyFill="1" applyBorder="1" applyAlignment="1">
      <alignment vertical="center"/>
    </xf>
    <xf numFmtId="4" fontId="7" fillId="2" borderId="4" xfId="0" applyNumberFormat="1" applyFont="1" applyFill="1" applyBorder="1" applyAlignment="1">
      <alignment horizontal="right" vertical="center"/>
    </xf>
    <xf numFmtId="9" fontId="7" fillId="2" borderId="4" xfId="11" applyFont="1" applyFill="1" applyBorder="1" applyAlignment="1">
      <alignment horizontal="center" vertical="center"/>
    </xf>
    <xf numFmtId="0" fontId="4" fillId="12" borderId="1" xfId="0" applyFont="1" applyFill="1" applyBorder="1" applyAlignment="1">
      <alignment horizontal="center" vertical="center" wrapText="1"/>
    </xf>
    <xf numFmtId="0" fontId="11" fillId="12" borderId="2" xfId="0" applyFont="1" applyFill="1" applyBorder="1" applyAlignment="1">
      <alignment horizontal="center" vertical="center" wrapText="1"/>
    </xf>
    <xf numFmtId="175" fontId="5" fillId="3" borderId="2" xfId="2" applyNumberFormat="1" applyFont="1" applyFill="1" applyBorder="1" applyAlignment="1">
      <alignment horizontal="center" vertical="center" wrapText="1"/>
    </xf>
    <xf numFmtId="175" fontId="4" fillId="3" borderId="2" xfId="2" applyNumberFormat="1" applyFont="1" applyFill="1" applyBorder="1" applyAlignment="1">
      <alignment horizontal="center" vertical="center" wrapText="1"/>
    </xf>
    <xf numFmtId="0" fontId="4" fillId="12" borderId="6" xfId="0" applyFont="1" applyFill="1" applyBorder="1" applyAlignment="1">
      <alignment horizontal="center" vertical="center" wrapText="1"/>
    </xf>
    <xf numFmtId="3" fontId="0" fillId="0" borderId="0" xfId="0" applyNumberFormat="1"/>
    <xf numFmtId="179" fontId="0" fillId="0" borderId="0" xfId="0" applyNumberFormat="1"/>
    <xf numFmtId="167" fontId="0" fillId="0" borderId="0" xfId="1" applyFont="1"/>
    <xf numFmtId="167" fontId="7" fillId="0" borderId="4" xfId="0" applyNumberFormat="1" applyFont="1" applyBorder="1"/>
    <xf numFmtId="178" fontId="5" fillId="3" borderId="2" xfId="2" applyNumberFormat="1" applyFont="1" applyFill="1" applyBorder="1" applyAlignment="1">
      <alignment horizontal="center" vertical="center" wrapText="1"/>
    </xf>
    <xf numFmtId="178" fontId="4" fillId="3" borderId="2" xfId="2" applyNumberFormat="1" applyFont="1" applyFill="1" applyBorder="1" applyAlignment="1">
      <alignment horizontal="center" vertical="center" wrapText="1"/>
    </xf>
    <xf numFmtId="0" fontId="11" fillId="2" borderId="9" xfId="0" applyFont="1" applyFill="1" applyBorder="1"/>
    <xf numFmtId="0" fontId="11" fillId="2" borderId="5" xfId="0" applyFont="1" applyFill="1" applyBorder="1"/>
    <xf numFmtId="176" fontId="11" fillId="2" borderId="5" xfId="0" applyNumberFormat="1" applyFont="1" applyFill="1" applyBorder="1"/>
    <xf numFmtId="168" fontId="4" fillId="6" borderId="5" xfId="1" applyNumberFormat="1" applyFont="1" applyFill="1" applyBorder="1" applyAlignment="1">
      <alignment horizontal="right" vertical="center" wrapText="1"/>
    </xf>
    <xf numFmtId="9" fontId="11" fillId="2" borderId="5" xfId="11" applyFont="1" applyFill="1" applyBorder="1"/>
    <xf numFmtId="178" fontId="4" fillId="6" borderId="5" xfId="1" applyNumberFormat="1" applyFont="1" applyFill="1" applyBorder="1" applyAlignment="1">
      <alignment horizontal="right" vertical="center" wrapText="1"/>
    </xf>
    <xf numFmtId="9" fontId="11" fillId="2" borderId="8" xfId="11" applyFont="1" applyFill="1" applyBorder="1"/>
    <xf numFmtId="0" fontId="7" fillId="8" borderId="4" xfId="3" applyFont="1" applyFill="1" applyBorder="1" applyAlignment="1">
      <alignment horizontal="left" vertical="center" wrapText="1"/>
    </xf>
    <xf numFmtId="0" fontId="6" fillId="0" borderId="4" xfId="3" applyFont="1" applyBorder="1" applyAlignment="1">
      <alignment horizontal="left" vertical="center" wrapText="1"/>
    </xf>
    <xf numFmtId="167" fontId="7" fillId="2" borderId="0" xfId="1" applyFont="1" applyFill="1"/>
    <xf numFmtId="167" fontId="7" fillId="15" borderId="4" xfId="1" applyFont="1" applyFill="1" applyBorder="1"/>
    <xf numFmtId="178" fontId="7" fillId="15" borderId="4" xfId="0" applyNumberFormat="1" applyFont="1" applyFill="1" applyBorder="1" applyAlignment="1">
      <alignment horizontal="right" vertical="center"/>
    </xf>
    <xf numFmtId="0" fontId="7" fillId="15" borderId="4" xfId="0" applyFont="1" applyFill="1" applyBorder="1"/>
    <xf numFmtId="9" fontId="7" fillId="15" borderId="7" xfId="11" applyFont="1" applyFill="1" applyBorder="1"/>
    <xf numFmtId="0" fontId="7" fillId="15" borderId="7" xfId="0" applyFont="1" applyFill="1" applyBorder="1"/>
    <xf numFmtId="167" fontId="8" fillId="16" borderId="4" xfId="1" applyFont="1" applyFill="1" applyBorder="1" applyAlignment="1">
      <alignment horizontal="right" vertical="center" wrapText="1"/>
    </xf>
    <xf numFmtId="9" fontId="8" fillId="16" borderId="7" xfId="11" applyFont="1" applyFill="1" applyBorder="1" applyAlignment="1">
      <alignment horizontal="right" vertical="center" wrapText="1"/>
    </xf>
    <xf numFmtId="173" fontId="7" fillId="17" borderId="4" xfId="0" applyNumberFormat="1" applyFont="1" applyFill="1" applyBorder="1" applyAlignment="1">
      <alignment horizontal="right" vertical="center"/>
    </xf>
    <xf numFmtId="0" fontId="7" fillId="15" borderId="0" xfId="0" applyFont="1" applyFill="1"/>
    <xf numFmtId="0" fontId="6" fillId="15" borderId="4" xfId="0" applyFont="1" applyFill="1" applyBorder="1"/>
    <xf numFmtId="0" fontId="0" fillId="0" borderId="0" xfId="0" pivotButton="1"/>
    <xf numFmtId="0" fontId="0" fillId="0" borderId="0" xfId="0" applyAlignment="1">
      <alignment horizontal="left"/>
    </xf>
    <xf numFmtId="167" fontId="13" fillId="18" borderId="0" xfId="1" applyFont="1" applyFill="1"/>
    <xf numFmtId="167" fontId="20" fillId="0" borderId="0" xfId="1" applyFont="1"/>
    <xf numFmtId="167" fontId="21" fillId="0" borderId="0" xfId="1" applyFont="1"/>
    <xf numFmtId="9" fontId="7" fillId="15" borderId="4" xfId="11" applyFont="1" applyFill="1" applyBorder="1"/>
    <xf numFmtId="169" fontId="11" fillId="15" borderId="2" xfId="16" applyNumberFormat="1" applyFont="1" applyFill="1" applyBorder="1" applyAlignment="1">
      <alignment horizontal="right" vertical="center" wrapText="1"/>
    </xf>
    <xf numFmtId="169" fontId="4" fillId="15" borderId="4" xfId="16" applyNumberFormat="1" applyFont="1" applyFill="1" applyBorder="1" applyAlignment="1">
      <alignment horizontal="right" vertical="center" wrapText="1"/>
    </xf>
    <xf numFmtId="169" fontId="5" fillId="15" borderId="4" xfId="16" applyNumberFormat="1" applyFont="1" applyFill="1" applyBorder="1" applyAlignment="1">
      <alignment horizontal="right" vertical="center" wrapText="1"/>
    </xf>
    <xf numFmtId="9" fontId="4" fillId="15" borderId="4" xfId="5" applyNumberFormat="1" applyFont="1" applyFill="1" applyBorder="1" applyAlignment="1">
      <alignment horizontal="right" vertical="center" wrapText="1"/>
    </xf>
    <xf numFmtId="9" fontId="5" fillId="15" borderId="4" xfId="5" applyNumberFormat="1" applyFont="1" applyFill="1" applyBorder="1" applyAlignment="1">
      <alignment horizontal="right" vertical="center" wrapText="1"/>
    </xf>
    <xf numFmtId="167" fontId="22" fillId="18" borderId="0" xfId="1" applyFont="1" applyFill="1"/>
    <xf numFmtId="167" fontId="0" fillId="8" borderId="0" xfId="1" applyFont="1" applyFill="1"/>
    <xf numFmtId="9" fontId="7" fillId="0" borderId="7" xfId="11" applyFont="1" applyFill="1" applyBorder="1" applyAlignment="1">
      <alignment horizontal="right" vertical="center"/>
    </xf>
    <xf numFmtId="175" fontId="11" fillId="19" borderId="5" xfId="0" applyNumberFormat="1" applyFont="1" applyFill="1" applyBorder="1" applyAlignment="1">
      <alignment horizontal="center" vertical="center"/>
    </xf>
    <xf numFmtId="9" fontId="11" fillId="19" borderId="5" xfId="11" applyFont="1" applyFill="1" applyBorder="1" applyAlignment="1">
      <alignment horizontal="center" vertical="center"/>
    </xf>
    <xf numFmtId="9" fontId="0" fillId="20" borderId="0" xfId="11" applyFont="1" applyFill="1"/>
    <xf numFmtId="9" fontId="7" fillId="19" borderId="4" xfId="11" applyFont="1" applyFill="1" applyBorder="1" applyAlignment="1">
      <alignment horizontal="center" vertical="center"/>
    </xf>
    <xf numFmtId="44" fontId="7" fillId="19" borderId="4" xfId="0" applyNumberFormat="1" applyFont="1" applyFill="1" applyBorder="1" applyAlignment="1">
      <alignment horizontal="center" vertical="center"/>
    </xf>
    <xf numFmtId="44" fontId="8" fillId="19" borderId="4" xfId="0" applyNumberFormat="1" applyFont="1" applyFill="1" applyBorder="1" applyAlignment="1">
      <alignment horizontal="center" vertical="center"/>
    </xf>
    <xf numFmtId="3" fontId="7" fillId="9" borderId="4" xfId="0" applyNumberFormat="1" applyFont="1" applyFill="1" applyBorder="1" applyAlignment="1">
      <alignment horizontal="right" vertical="center"/>
    </xf>
    <xf numFmtId="0" fontId="7" fillId="9" borderId="4" xfId="0" applyFont="1" applyFill="1" applyBorder="1"/>
    <xf numFmtId="9" fontId="7" fillId="9" borderId="5" xfId="0" applyNumberFormat="1" applyFont="1" applyFill="1" applyBorder="1" applyAlignment="1">
      <alignment horizontal="right" vertical="center"/>
    </xf>
    <xf numFmtId="0" fontId="6" fillId="9" borderId="4" xfId="2" applyFont="1" applyFill="1" applyBorder="1" applyAlignment="1">
      <alignment horizontal="left" vertical="center" wrapText="1"/>
    </xf>
    <xf numFmtId="0" fontId="7" fillId="9" borderId="4" xfId="2" applyFont="1" applyFill="1" applyBorder="1" applyAlignment="1">
      <alignment horizontal="left" vertical="center" wrapText="1"/>
    </xf>
    <xf numFmtId="0" fontId="7" fillId="9" borderId="4" xfId="0" applyFont="1" applyFill="1" applyBorder="1" applyAlignment="1">
      <alignment horizontal="left" vertical="center" wrapText="1"/>
    </xf>
    <xf numFmtId="0" fontId="6" fillId="9" borderId="4" xfId="3" applyFont="1" applyFill="1" applyBorder="1" applyAlignment="1">
      <alignment horizontal="center" vertical="center" wrapText="1"/>
    </xf>
    <xf numFmtId="0" fontId="7" fillId="9" borderId="0" xfId="0" applyFont="1" applyFill="1"/>
    <xf numFmtId="9" fontId="7" fillId="0" borderId="5" xfId="11" applyFont="1" applyFill="1" applyBorder="1" applyAlignment="1">
      <alignment horizontal="right" vertical="center"/>
    </xf>
    <xf numFmtId="0" fontId="7" fillId="9" borderId="3" xfId="0" applyFont="1" applyFill="1" applyBorder="1"/>
    <xf numFmtId="0" fontId="6" fillId="9" borderId="4" xfId="3" applyFont="1" applyFill="1" applyBorder="1" applyAlignment="1">
      <alignment horizontal="left" vertical="center" wrapText="1"/>
    </xf>
    <xf numFmtId="0" fontId="7" fillId="9" borderId="4" xfId="2" applyFont="1" applyFill="1" applyBorder="1" applyAlignment="1">
      <alignment horizontal="right" vertical="center" wrapText="1"/>
    </xf>
    <xf numFmtId="0" fontId="8" fillId="21" borderId="4" xfId="2" applyFont="1" applyFill="1" applyBorder="1" applyAlignment="1">
      <alignment horizontal="right" vertical="center" wrapText="1"/>
    </xf>
    <xf numFmtId="178" fontId="8" fillId="21" borderId="4" xfId="2" applyNumberFormat="1" applyFont="1" applyFill="1" applyBorder="1" applyAlignment="1">
      <alignment horizontal="right" vertical="center" wrapText="1"/>
    </xf>
    <xf numFmtId="0" fontId="8" fillId="21" borderId="7" xfId="2" applyFont="1" applyFill="1" applyBorder="1" applyAlignment="1">
      <alignment horizontal="right" vertical="center" wrapText="1"/>
    </xf>
    <xf numFmtId="0" fontId="7" fillId="9" borderId="3" xfId="0" applyFont="1" applyFill="1" applyBorder="1" applyAlignment="1">
      <alignment vertical="center"/>
    </xf>
    <xf numFmtId="178" fontId="7" fillId="9" borderId="4" xfId="0" applyNumberFormat="1" applyFont="1" applyFill="1" applyBorder="1" applyAlignment="1">
      <alignment horizontal="right" vertical="center"/>
    </xf>
    <xf numFmtId="9" fontId="7" fillId="9" borderId="4" xfId="11" applyFont="1" applyFill="1" applyBorder="1"/>
    <xf numFmtId="9" fontId="5" fillId="22" borderId="2" xfId="11" applyFont="1" applyFill="1" applyBorder="1" applyAlignment="1">
      <alignment horizontal="center" vertical="center" wrapText="1"/>
    </xf>
    <xf numFmtId="9" fontId="7" fillId="22" borderId="4" xfId="11" applyFont="1" applyFill="1" applyBorder="1" applyAlignment="1">
      <alignment horizontal="right" vertical="center"/>
    </xf>
    <xf numFmtId="9" fontId="7" fillId="22" borderId="5" xfId="11" applyFont="1" applyFill="1" applyBorder="1" applyAlignment="1">
      <alignment horizontal="right" vertical="center"/>
    </xf>
    <xf numFmtId="9" fontId="7" fillId="23" borderId="4" xfId="11" applyFont="1" applyFill="1" applyBorder="1" applyAlignment="1">
      <alignment horizontal="right" vertical="center"/>
    </xf>
    <xf numFmtId="9" fontId="7" fillId="22" borderId="5" xfId="0" applyNumberFormat="1" applyFont="1" applyFill="1" applyBorder="1" applyAlignment="1">
      <alignment horizontal="right" vertical="center"/>
    </xf>
    <xf numFmtId="0" fontId="6" fillId="0" borderId="3" xfId="3" applyFont="1" applyBorder="1" applyAlignment="1">
      <alignment horizontal="left" vertical="center" wrapText="1"/>
    </xf>
    <xf numFmtId="0" fontId="6" fillId="0" borderId="4" xfId="2" applyFont="1" applyBorder="1" applyAlignment="1">
      <alignment horizontal="left" vertical="center" wrapText="1"/>
    </xf>
    <xf numFmtId="0" fontId="7" fillId="0" borderId="4" xfId="2" applyFont="1" applyBorder="1" applyAlignment="1">
      <alignment horizontal="left" vertical="center" wrapText="1"/>
    </xf>
    <xf numFmtId="0" fontId="6" fillId="0" borderId="4" xfId="3" applyFont="1" applyBorder="1" applyAlignment="1">
      <alignment horizontal="center" vertical="center" wrapText="1"/>
    </xf>
    <xf numFmtId="3" fontId="7" fillId="0" borderId="4" xfId="0" applyNumberFormat="1" applyFont="1" applyBorder="1" applyAlignment="1">
      <alignment horizontal="right" vertical="center"/>
    </xf>
    <xf numFmtId="9" fontId="7" fillId="0" borderId="4" xfId="11" applyFont="1" applyFill="1" applyBorder="1" applyAlignment="1">
      <alignment horizontal="right" vertical="center"/>
    </xf>
    <xf numFmtId="173" fontId="7" fillId="0" borderId="4" xfId="0" applyNumberFormat="1" applyFont="1" applyBorder="1" applyAlignment="1">
      <alignment horizontal="right" vertical="center"/>
    </xf>
    <xf numFmtId="0" fontId="7" fillId="0" borderId="0" xfId="0" applyFont="1"/>
    <xf numFmtId="0" fontId="6" fillId="0" borderId="9" xfId="3" applyFont="1" applyBorder="1" applyAlignment="1">
      <alignment horizontal="left" vertical="center" wrapText="1"/>
    </xf>
    <xf numFmtId="0" fontId="7" fillId="0" borderId="5" xfId="2" applyFont="1" applyBorder="1" applyAlignment="1">
      <alignment horizontal="left" vertical="center" wrapText="1"/>
    </xf>
    <xf numFmtId="0" fontId="6" fillId="0" borderId="5" xfId="3" applyFont="1" applyBorder="1" applyAlignment="1">
      <alignment horizontal="center" vertical="center" wrapText="1"/>
    </xf>
    <xf numFmtId="3" fontId="7" fillId="0" borderId="5" xfId="0" applyNumberFormat="1" applyFont="1" applyBorder="1" applyAlignment="1">
      <alignment horizontal="right" vertical="center"/>
    </xf>
    <xf numFmtId="173" fontId="7" fillId="0" borderId="5" xfId="0" applyNumberFormat="1" applyFont="1" applyBorder="1" applyAlignment="1">
      <alignment horizontal="right" vertical="center"/>
    </xf>
    <xf numFmtId="9" fontId="7" fillId="0" borderId="8" xfId="11" applyFont="1" applyFill="1" applyBorder="1" applyAlignment="1">
      <alignment horizontal="right" vertical="center"/>
    </xf>
    <xf numFmtId="9" fontId="7" fillId="13" borderId="5" xfId="11" applyFont="1" applyFill="1" applyBorder="1" applyAlignment="1">
      <alignment horizontal="right" vertical="center"/>
    </xf>
    <xf numFmtId="9" fontId="0" fillId="13" borderId="0" xfId="11" applyFont="1" applyFill="1"/>
    <xf numFmtId="3" fontId="0" fillId="13" borderId="0" xfId="0" applyNumberFormat="1" applyFill="1"/>
    <xf numFmtId="9" fontId="24" fillId="0" borderId="5" xfId="11" applyFont="1" applyFill="1" applyBorder="1" applyAlignment="1">
      <alignment horizontal="right" vertical="center"/>
    </xf>
    <xf numFmtId="9" fontId="7" fillId="14" borderId="4" xfId="11" applyFont="1" applyFill="1" applyBorder="1" applyAlignment="1">
      <alignment horizontal="right" vertical="center"/>
    </xf>
    <xf numFmtId="167" fontId="0" fillId="0" borderId="0" xfId="1" applyFont="1" applyAlignment="1">
      <alignment horizontal="center" vertical="center"/>
    </xf>
    <xf numFmtId="9" fontId="0" fillId="0" borderId="0" xfId="11" applyFont="1" applyAlignment="1">
      <alignment horizontal="center" vertical="center"/>
    </xf>
    <xf numFmtId="9" fontId="7" fillId="14" borderId="7" xfId="11" applyFont="1" applyFill="1" applyBorder="1" applyAlignment="1">
      <alignment horizontal="right" vertical="center"/>
    </xf>
    <xf numFmtId="9" fontId="7" fillId="2" borderId="0" xfId="11" applyFont="1" applyFill="1" applyBorder="1" applyAlignment="1">
      <alignment horizontal="right" vertical="center"/>
    </xf>
    <xf numFmtId="9" fontId="10" fillId="2" borderId="0" xfId="11" applyFont="1" applyFill="1" applyBorder="1"/>
    <xf numFmtId="0" fontId="8" fillId="15" borderId="16" xfId="0" applyFont="1" applyFill="1" applyBorder="1" applyAlignment="1">
      <alignment horizontal="right" vertical="center" wrapText="1"/>
    </xf>
    <xf numFmtId="0" fontId="0" fillId="0" borderId="0" xfId="0" applyAlignment="1">
      <alignment wrapText="1"/>
    </xf>
    <xf numFmtId="9" fontId="7" fillId="15" borderId="4" xfId="0" applyNumberFormat="1" applyFont="1" applyFill="1" applyBorder="1"/>
    <xf numFmtId="0" fontId="7" fillId="2" borderId="6" xfId="0" applyFont="1" applyFill="1" applyBorder="1" applyAlignment="1">
      <alignment horizontal="right" vertical="center" wrapText="1"/>
    </xf>
    <xf numFmtId="0" fontId="8" fillId="2" borderId="7" xfId="7" applyFont="1" applyFill="1" applyBorder="1" applyAlignment="1">
      <alignment horizontal="right" vertical="center" wrapText="1"/>
    </xf>
    <xf numFmtId="0" fontId="7" fillId="2" borderId="7" xfId="0" applyFont="1" applyFill="1" applyBorder="1" applyAlignment="1">
      <alignment horizontal="right" vertical="center" wrapText="1"/>
    </xf>
    <xf numFmtId="176" fontId="7" fillId="2" borderId="7" xfId="12" applyNumberFormat="1" applyFont="1" applyFill="1" applyBorder="1" applyAlignment="1">
      <alignment horizontal="right" vertical="center"/>
    </xf>
    <xf numFmtId="0" fontId="7" fillId="2" borderId="8" xfId="0" applyFont="1" applyFill="1" applyBorder="1" applyAlignment="1">
      <alignment horizontal="right" vertical="center" wrapText="1"/>
    </xf>
    <xf numFmtId="169" fontId="11" fillId="14" borderId="2" xfId="16" applyNumberFormat="1" applyFont="1" applyFill="1" applyBorder="1" applyAlignment="1">
      <alignment horizontal="right" vertical="center" wrapText="1"/>
    </xf>
    <xf numFmtId="169" fontId="4" fillId="14" borderId="4" xfId="16" applyNumberFormat="1" applyFont="1" applyFill="1" applyBorder="1" applyAlignment="1">
      <alignment horizontal="right" vertical="center" wrapText="1"/>
    </xf>
    <xf numFmtId="169" fontId="5" fillId="14" borderId="4" xfId="16" applyNumberFormat="1" applyFont="1" applyFill="1" applyBorder="1" applyAlignment="1">
      <alignment horizontal="right" vertical="center" wrapText="1"/>
    </xf>
    <xf numFmtId="9" fontId="4" fillId="14" borderId="4" xfId="5" applyNumberFormat="1" applyFont="1" applyFill="1" applyBorder="1" applyAlignment="1">
      <alignment horizontal="right" vertical="center" wrapText="1"/>
    </xf>
    <xf numFmtId="9" fontId="5" fillId="14" borderId="4" xfId="5" applyNumberFormat="1" applyFont="1" applyFill="1" applyBorder="1" applyAlignment="1">
      <alignment horizontal="right" vertical="center" wrapText="1"/>
    </xf>
    <xf numFmtId="9" fontId="0" fillId="0" borderId="0" xfId="0" applyNumberFormat="1"/>
    <xf numFmtId="0" fontId="13" fillId="0" borderId="0" xfId="0" applyFont="1"/>
    <xf numFmtId="9" fontId="5" fillId="26" borderId="2" xfId="11" applyFont="1" applyFill="1" applyBorder="1" applyAlignment="1">
      <alignment horizontal="center" vertical="center" wrapText="1"/>
    </xf>
    <xf numFmtId="9" fontId="7" fillId="26" borderId="4" xfId="11" applyFont="1" applyFill="1" applyBorder="1" applyAlignment="1">
      <alignment horizontal="right" vertical="center"/>
    </xf>
    <xf numFmtId="9" fontId="11" fillId="26" borderId="5" xfId="0" applyNumberFormat="1" applyFont="1" applyFill="1" applyBorder="1"/>
    <xf numFmtId="0" fontId="7" fillId="26" borderId="0" xfId="0" applyFont="1" applyFill="1"/>
    <xf numFmtId="9" fontId="7" fillId="24" borderId="7" xfId="11" applyFont="1" applyFill="1" applyBorder="1" applyAlignment="1">
      <alignment horizontal="center" vertical="center"/>
    </xf>
    <xf numFmtId="175" fontId="7" fillId="24" borderId="4" xfId="0" applyNumberFormat="1" applyFont="1" applyFill="1" applyBorder="1" applyAlignment="1">
      <alignment horizontal="center" vertical="center"/>
    </xf>
    <xf numFmtId="9" fontId="25" fillId="24" borderId="7" xfId="11" applyFont="1" applyFill="1" applyBorder="1" applyAlignment="1">
      <alignment horizontal="center" vertical="center"/>
    </xf>
    <xf numFmtId="167" fontId="7" fillId="24" borderId="4" xfId="0" applyNumberFormat="1" applyFont="1" applyFill="1" applyBorder="1" applyAlignment="1">
      <alignment horizontal="center" vertical="center"/>
    </xf>
    <xf numFmtId="9" fontId="25" fillId="15" borderId="7" xfId="11" applyFont="1" applyFill="1" applyBorder="1" applyAlignment="1">
      <alignment horizontal="center" vertical="center"/>
    </xf>
    <xf numFmtId="175" fontId="7" fillId="15" borderId="4" xfId="0" applyNumberFormat="1" applyFont="1" applyFill="1" applyBorder="1" applyAlignment="1">
      <alignment horizontal="center" vertical="center"/>
    </xf>
    <xf numFmtId="9" fontId="7" fillId="15" borderId="7" xfId="11" applyFont="1" applyFill="1" applyBorder="1" applyAlignment="1">
      <alignment horizontal="center" vertical="center"/>
    </xf>
    <xf numFmtId="9" fontId="25" fillId="25" borderId="7" xfId="11" applyFont="1" applyFill="1" applyBorder="1" applyAlignment="1">
      <alignment horizontal="center" vertical="center"/>
    </xf>
    <xf numFmtId="175" fontId="7" fillId="25" borderId="4" xfId="0" applyNumberFormat="1" applyFont="1" applyFill="1" applyBorder="1" applyAlignment="1">
      <alignment horizontal="center" vertical="center"/>
    </xf>
    <xf numFmtId="9" fontId="7" fillId="25" borderId="7" xfId="11" applyFont="1" applyFill="1" applyBorder="1" applyAlignment="1">
      <alignment horizontal="center" vertical="center"/>
    </xf>
    <xf numFmtId="9" fontId="25" fillId="15" borderId="4" xfId="0" applyNumberFormat="1" applyFont="1" applyFill="1" applyBorder="1" applyAlignment="1">
      <alignment horizontal="center" vertical="center"/>
    </xf>
    <xf numFmtId="0" fontId="8" fillId="15" borderId="4" xfId="0" applyFont="1" applyFill="1" applyBorder="1" applyAlignment="1">
      <alignment horizontal="center" vertical="center"/>
    </xf>
    <xf numFmtId="0" fontId="0" fillId="0" borderId="0" xfId="0" applyAlignment="1">
      <alignment horizontal="center"/>
    </xf>
    <xf numFmtId="175" fontId="0" fillId="0" borderId="0" xfId="0" applyNumberFormat="1" applyAlignment="1">
      <alignment horizontal="center"/>
    </xf>
    <xf numFmtId="42" fontId="7" fillId="19" borderId="4" xfId="18" applyFont="1" applyFill="1" applyBorder="1" applyAlignment="1">
      <alignment horizontal="center" vertical="center"/>
    </xf>
    <xf numFmtId="9" fontId="0" fillId="0" borderId="0" xfId="0" applyNumberFormat="1" applyAlignment="1">
      <alignment horizontal="center"/>
    </xf>
    <xf numFmtId="0" fontId="6" fillId="26" borderId="5" xfId="2" applyFont="1" applyFill="1" applyBorder="1" applyAlignment="1">
      <alignment horizontal="left" vertical="center" wrapText="1"/>
    </xf>
  </cellXfs>
  <cellStyles count="19">
    <cellStyle name="Hipervínculo" xfId="14" builtinId="8" hidden="1"/>
    <cellStyle name="Hipervínculo visitado" xfId="15" builtinId="9" hidden="1"/>
    <cellStyle name="Millares" xfId="16" builtinId="3"/>
    <cellStyle name="Millares [0] 2" xfId="9" xr:uid="{00000000-0005-0000-0000-000003000000}"/>
    <cellStyle name="Millares 2" xfId="4" xr:uid="{00000000-0005-0000-0000-000004000000}"/>
    <cellStyle name="Moneda" xfId="1" builtinId="4"/>
    <cellStyle name="Moneda [0]" xfId="18" builtinId="7"/>
    <cellStyle name="Moneda 2" xfId="6" xr:uid="{00000000-0005-0000-0000-000007000000}"/>
    <cellStyle name="Normal" xfId="0" builtinId="0"/>
    <cellStyle name="Normal 2" xfId="2" xr:uid="{00000000-0005-0000-0000-000009000000}"/>
    <cellStyle name="Normal 2 2" xfId="3" xr:uid="{00000000-0005-0000-0000-00000A000000}"/>
    <cellStyle name="Normal 3" xfId="7" xr:uid="{00000000-0005-0000-0000-00000B000000}"/>
    <cellStyle name="Normal 3 2" xfId="5" xr:uid="{00000000-0005-0000-0000-00000C000000}"/>
    <cellStyle name="Normal 4" xfId="17" xr:uid="{00000000-0005-0000-0000-00000D000000}"/>
    <cellStyle name="Normal 6" xfId="10" xr:uid="{00000000-0005-0000-0000-00000E000000}"/>
    <cellStyle name="Porcentaje" xfId="11" builtinId="5"/>
    <cellStyle name="Porcentaje 2" xfId="12" xr:uid="{00000000-0005-0000-0000-000010000000}"/>
    <cellStyle name="TableStyleLight1" xfId="8" xr:uid="{00000000-0005-0000-0000-000011000000}"/>
    <cellStyle name="Título 4" xfId="13"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Promedio Ejecución Avance Físico  CuartoTrimestre (acotado a 100%)</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Hoja3!$C$4:$C$22</c:f>
              <c:strCache>
                <c:ptCount val="19"/>
                <c:pt idx="0">
                  <c:v>Caja de Vivienda Popular </c:v>
                </c:pt>
                <c:pt idx="1">
                  <c:v>Instituto Distrital de las Artes</c:v>
                </c:pt>
                <c:pt idx="2">
                  <c:v>Orquesta Filarmónica de Bogotá</c:v>
                </c:pt>
                <c:pt idx="3">
                  <c:v>Secretaría de Cultura, Recreación y Deporte</c:v>
                </c:pt>
                <c:pt idx="4">
                  <c:v>Universidad Distrital Francisco Jose de Caldas</c:v>
                </c:pt>
                <c:pt idx="5">
                  <c:v>Secretaría Distrital de Salud</c:v>
                </c:pt>
                <c:pt idx="6">
                  <c:v>Secretaría Distrital de Seguridad, Convivencia y Justicia</c:v>
                </c:pt>
                <c:pt idx="7">
                  <c:v>Alta Consejería para los Derechos de las Víctimas, la Paz y la Reconciliación</c:v>
                </c:pt>
                <c:pt idx="8">
                  <c:v>Secretaría de Educación Distrital</c:v>
                </c:pt>
                <c:pt idx="9">
                  <c:v>Instituto Distrital de Recreación y Deporte </c:v>
                </c:pt>
                <c:pt idx="10">
                  <c:v>Instituto para la Economía Social</c:v>
                </c:pt>
                <c:pt idx="11">
                  <c:v>Secretaría Distrital de la Mujer</c:v>
                </c:pt>
                <c:pt idx="12">
                  <c:v>Instituto Distrital de la Participación y Acción Comunal (IDPAC) </c:v>
                </c:pt>
                <c:pt idx="13">
                  <c:v>Secretaría Distrital de Integración Social</c:v>
                </c:pt>
                <c:pt idx="14">
                  <c:v>Secretaría Distrital de Planeación</c:v>
                </c:pt>
                <c:pt idx="15">
                  <c:v>Instituto Distrital para la Protección de la Niñez y la Juventud</c:v>
                </c:pt>
                <c:pt idx="16">
                  <c:v>Secretaría Distrital de Desarrollo Económico</c:v>
                </c:pt>
                <c:pt idx="17">
                  <c:v>Secretaría Distrital del Hábitat</c:v>
                </c:pt>
                <c:pt idx="18">
                  <c:v>Secretaría Distrital de Gobierno</c:v>
                </c:pt>
              </c:strCache>
            </c:strRef>
          </c:cat>
          <c:val>
            <c:numRef>
              <c:f>Hoja3!$D$4:$D$22</c:f>
              <c:numCache>
                <c:formatCode>0%</c:formatCode>
                <c:ptCount val="19"/>
                <c:pt idx="0">
                  <c:v>1</c:v>
                </c:pt>
                <c:pt idx="1">
                  <c:v>1</c:v>
                </c:pt>
                <c:pt idx="2">
                  <c:v>1</c:v>
                </c:pt>
                <c:pt idx="3">
                  <c:v>1</c:v>
                </c:pt>
                <c:pt idx="4">
                  <c:v>1</c:v>
                </c:pt>
                <c:pt idx="5">
                  <c:v>1</c:v>
                </c:pt>
                <c:pt idx="6">
                  <c:v>1</c:v>
                </c:pt>
                <c:pt idx="7">
                  <c:v>0.99957142857142856</c:v>
                </c:pt>
                <c:pt idx="8">
                  <c:v>0.99924868519909849</c:v>
                </c:pt>
                <c:pt idx="9">
                  <c:v>0.99891304347826093</c:v>
                </c:pt>
                <c:pt idx="10">
                  <c:v>0.97499999999999998</c:v>
                </c:pt>
                <c:pt idx="11">
                  <c:v>0.93882681564245796</c:v>
                </c:pt>
                <c:pt idx="12">
                  <c:v>0.9</c:v>
                </c:pt>
                <c:pt idx="13">
                  <c:v>0.86880393735272265</c:v>
                </c:pt>
                <c:pt idx="14">
                  <c:v>0.83333333333333337</c:v>
                </c:pt>
                <c:pt idx="15">
                  <c:v>0.81331331331331336</c:v>
                </c:pt>
                <c:pt idx="16">
                  <c:v>0.69884615384615389</c:v>
                </c:pt>
                <c:pt idx="17">
                  <c:v>0.6588385598141695</c:v>
                </c:pt>
                <c:pt idx="18">
                  <c:v>0.53800000000000003</c:v>
                </c:pt>
              </c:numCache>
            </c:numRef>
          </c:val>
          <c:extLst>
            <c:ext xmlns:c16="http://schemas.microsoft.com/office/drawing/2014/chart" uri="{C3380CC4-5D6E-409C-BE32-E72D297353CC}">
              <c16:uniqueId val="{00000000-7CC8-40A8-B0F8-CD56AF11951B}"/>
            </c:ext>
          </c:extLst>
        </c:ser>
        <c:dLbls>
          <c:dLblPos val="outEnd"/>
          <c:showLegendKey val="0"/>
          <c:showVal val="1"/>
          <c:showCatName val="0"/>
          <c:showSerName val="0"/>
          <c:showPercent val="0"/>
          <c:showBubbleSize val="0"/>
        </c:dLbls>
        <c:gapWidth val="182"/>
        <c:axId val="443370048"/>
        <c:axId val="443363776"/>
      </c:barChart>
      <c:catAx>
        <c:axId val="443370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CO"/>
          </a:p>
        </c:txPr>
        <c:crossAx val="443363776"/>
        <c:crosses val="autoZero"/>
        <c:auto val="1"/>
        <c:lblAlgn val="ctr"/>
        <c:lblOffset val="100"/>
        <c:noMultiLvlLbl val="0"/>
      </c:catAx>
      <c:valAx>
        <c:axId val="4433637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43370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381000</xdr:colOff>
      <xdr:row>7</xdr:row>
      <xdr:rowOff>4762</xdr:rowOff>
    </xdr:from>
    <xdr:to>
      <xdr:col>8</xdr:col>
      <xdr:colOff>571500</xdr:colOff>
      <xdr:row>31</xdr:row>
      <xdr:rowOff>95250</xdr:rowOff>
    </xdr:to>
    <xdr:graphicFrame macro="">
      <xdr:nvGraphicFramePr>
        <xdr:cNvPr id="2" name="Gráfico 1">
          <a:extLst>
            <a:ext uri="{FF2B5EF4-FFF2-40B4-BE49-F238E27FC236}">
              <a16:creationId xmlns:a16="http://schemas.microsoft.com/office/drawing/2014/main" id="{00000000-0008-0000-1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57301/Documents/ALTA%20CONSEJERIA%20PARA%20LAS%20VCITIMAS/OBSERVATORIO/INFORME%209%20DE%20ABRIL/ANALISIS%20PAD%20COMPONEN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 METAS "/>
      <sheetName val="COMPONENTES "/>
      <sheetName val="ASISTENCIA Y  ATENCIÓN "/>
      <sheetName val="MEMORIA PAZ Y RECON"/>
      <sheetName val="PREVENCIÓN"/>
      <sheetName val="REPARACIÓN INTEGRAL "/>
      <sheetName val="TRANSVERSAL "/>
    </sheetNames>
    <sheetDataSet>
      <sheetData sheetId="0"/>
      <sheetData sheetId="1"/>
      <sheetData sheetId="2">
        <row r="87">
          <cell r="D87">
            <v>0.91299198631250422</v>
          </cell>
          <cell r="F87">
            <v>597440604468.26123</v>
          </cell>
          <cell r="G87">
            <v>570737697915.15784</v>
          </cell>
        </row>
      </sheetData>
      <sheetData sheetId="3">
        <row r="13">
          <cell r="D13">
            <v>0.83333333333333337</v>
          </cell>
          <cell r="F13">
            <v>2950069421</v>
          </cell>
          <cell r="G13">
            <v>2940515855</v>
          </cell>
        </row>
      </sheetData>
      <sheetData sheetId="4">
        <row r="30">
          <cell r="C30">
            <v>0.96268737487808642</v>
          </cell>
          <cell r="E30">
            <v>3456907007.237525</v>
          </cell>
          <cell r="F30">
            <v>3441226531.9364209</v>
          </cell>
        </row>
      </sheetData>
      <sheetData sheetId="5">
        <row r="65">
          <cell r="D65">
            <v>0.79767903807864615</v>
          </cell>
          <cell r="F65">
            <v>49649250815.366669</v>
          </cell>
          <cell r="G65">
            <v>47828079598.70163</v>
          </cell>
        </row>
      </sheetData>
      <sheetData sheetId="6">
        <row r="26">
          <cell r="C26">
            <v>0.81428571428571428</v>
          </cell>
          <cell r="E26">
            <v>6166648077</v>
          </cell>
          <cell r="F26">
            <v>6166648077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addi Natalia Rojas Serrano" refreshedDate="43858.427064351854" createdVersion="6" refreshedVersion="6" minRefreshableVersion="3" recordCount="149" xr:uid="{00000000-000A-0000-FFFF-FFFF00000000}">
  <cacheSource type="worksheet">
    <worksheetSource ref="A1:AN150" sheet="Matriz PAD 2019"/>
  </cacheSource>
  <cacheFields count="40">
    <cacheField name="No. " numFmtId="0">
      <sharedItems containsBlank="1" containsMixedTypes="1" containsNumber="1" containsInteger="1" minValue="1" maxValue="15"/>
    </cacheField>
    <cacheField name="Entidad" numFmtId="0">
      <sharedItems containsBlank="1" count="20">
        <s v="ACDVPR"/>
        <s v="CVP"/>
        <s v="IDARTES"/>
        <s v="IDPAC"/>
        <s v="IDRD"/>
        <s v="IPES"/>
        <s v="OFB"/>
        <s v="SDCRD"/>
        <s v="SDG"/>
        <s v="SDHT"/>
        <s v="SDIS"/>
        <s v="SDP"/>
        <s v="SDS"/>
        <s v="SED"/>
        <s v="UDFJC"/>
        <s v="IDIRPON"/>
        <s v="SDDE"/>
        <s v="SDM"/>
        <s v="SDSCJ"/>
        <m/>
      </sharedItems>
    </cacheField>
    <cacheField name="ID Indicador" numFmtId="0">
      <sharedItems containsString="0" containsBlank="1" containsNumber="1" containsInteger="1" minValue="255" maxValue="402"/>
    </cacheField>
    <cacheField name="Componente de la política pública" numFmtId="0">
      <sharedItems containsBlank="1"/>
    </cacheField>
    <cacheField name="Medida de la política pública" numFmtId="0">
      <sharedItems containsBlank="1"/>
    </cacheField>
    <cacheField name="ID Medida" numFmtId="0">
      <sharedItems containsString="0" containsBlank="1" containsNumber="1" containsInteger="1" minValue="1" maxValue="41"/>
    </cacheField>
    <cacheField name="Proyecto de inversión asociado" numFmtId="0">
      <sharedItems containsBlank="1"/>
    </cacheField>
    <cacheField name="Meta proyecto de inversión asociado" numFmtId="0">
      <sharedItems containsBlank="1" longText="1"/>
    </cacheField>
    <cacheField name="ID Meta PI" numFmtId="0">
      <sharedItems containsString="0" containsBlank="1" containsNumber="1" containsInteger="1" minValue="1" maxValue="124"/>
    </cacheField>
    <cacheField name="Meta PAD 2019" numFmtId="0">
      <sharedItems containsBlank="1" longText="1"/>
    </cacheField>
    <cacheField name="Verbo rector" numFmtId="0">
      <sharedItems containsBlank="1"/>
    </cacheField>
    <cacheField name="Unidad de Medida" numFmtId="0">
      <sharedItems containsBlank="1"/>
    </cacheField>
    <cacheField name="Complemento" numFmtId="0">
      <sharedItems containsBlank="1" longText="1"/>
    </cacheField>
    <cacheField name="Tipo de oferta" numFmtId="0">
      <sharedItems containsBlank="1"/>
    </cacheField>
    <cacheField name="Programación meta física 2019" numFmtId="0">
      <sharedItems containsBlank="1" containsMixedTypes="1" containsNumber="1" minValue="0.9" maxValue="66935"/>
    </cacheField>
    <cacheField name="Avance físico acumulado 2019 (Corte 31-03-2019)_x000a_Ejecutado" numFmtId="0">
      <sharedItems containsString="0" containsBlank="1" containsNumber="1" minValue="0" maxValue="354347"/>
    </cacheField>
    <cacheField name="Avance físico acumulado 2019 (Corte 31-03-2019)_x000a_Porcentaje (%)" numFmtId="0">
      <sharedItems containsBlank="1" containsMixedTypes="1" containsNumber="1" minValue="0" maxValue="5.333333333333333"/>
    </cacheField>
    <cacheField name="Ajuste  100%" numFmtId="0">
      <sharedItems containsSemiMixedTypes="0" containsString="0" containsNumber="1" minValue="0" maxValue="1"/>
    </cacheField>
    <cacheField name="Avance físico acumulado 2019 (Corte 30-06-2019)_x000a_Ejecutado" numFmtId="0">
      <sharedItems containsString="0" containsBlank="1" containsNumber="1" minValue="0" maxValue="357894"/>
    </cacheField>
    <cacheField name="Avance físico acumulado 2019 (Corte 30-06-2019)_x000a_Porcentaje (%)" numFmtId="0">
      <sharedItems containsBlank="1" containsMixedTypes="1" containsNumber="1" minValue="0" maxValue="11.622222222222222"/>
    </cacheField>
    <cacheField name="Ajuste  100%2" numFmtId="0">
      <sharedItems containsSemiMixedTypes="0" containsString="0" containsNumber="1" minValue="0" maxValue="1"/>
    </cacheField>
    <cacheField name="Avance físico acumulado 2019 (Corte 30-09-2019)_x000a_Ejecutado" numFmtId="0">
      <sharedItems containsString="0" containsBlank="1" containsNumber="1" minValue="0" maxValue="360324"/>
    </cacheField>
    <cacheField name="Avance físico acumulado 2019 (Corte 30-09-2019)_x000a_Porcentaje (%)" numFmtId="0">
      <sharedItems containsBlank="1" containsMixedTypes="1" containsNumber="1" minValue="0" maxValue="15.6"/>
    </cacheField>
    <cacheField name="Ajuste  100%3" numFmtId="0">
      <sharedItems containsSemiMixedTypes="0" containsString="0" containsNumber="1" minValue="0" maxValue="1"/>
    </cacheField>
    <cacheField name="Avance físico acumulado 2019 (Corte 31-12-2019)_x000a_Ejecutado" numFmtId="0">
      <sharedItems containsString="0" containsBlank="1" containsNumber="1" minValue="0" maxValue="68588"/>
    </cacheField>
    <cacheField name="Avance físico acumulado 2019 (Corte 31-12-2019)_x000a_Porcentaje (%)" numFmtId="0">
      <sharedItems containsBlank="1" containsMixedTypes="1" containsNumber="1" minValue="0" maxValue="108.88888888888889"/>
    </cacheField>
    <cacheField name="Ajuste  100%4" numFmtId="9">
      <sharedItems containsString="0" containsBlank="1" containsNumber="1" minValue="0" maxValue="1"/>
    </cacheField>
    <cacheField name="Presupuesto inicial 2019" numFmtId="0">
      <sharedItems containsMixedTypes="1" containsNumber="1" containsInteger="1" minValue="320000" maxValue="626981416362" count="110">
        <n v="5890391000"/>
        <n v="472047000"/>
        <n v="1798946000"/>
        <n v="3852257000"/>
        <n v="10265486000"/>
        <n v="7468940000"/>
        <n v="4752204000"/>
        <n v="1025380000"/>
        <n v="1585378861"/>
        <n v="73000000"/>
        <n v="20000000"/>
        <n v="778000000"/>
        <s v="No aplica"/>
        <n v="49400000"/>
        <n v="10000000"/>
        <n v="46200000"/>
        <n v="320000"/>
        <n v="1125320000"/>
        <n v="195368214"/>
        <n v="81289200"/>
        <n v="99225000"/>
        <n v="44100000"/>
        <n v="26648164"/>
        <n v="460000000"/>
        <n v="43500000"/>
        <n v="626636000"/>
        <n v="50000000"/>
        <n v="48000000"/>
        <n v="68852842"/>
        <n v="2684200"/>
        <n v="120000000"/>
        <n v="15000000"/>
        <n v="59740000"/>
        <n v="28933333"/>
        <n v="2500000"/>
        <n v="8000000"/>
        <n v="500000"/>
        <n v="335311000"/>
        <n v="1182635833"/>
        <n v="567029168"/>
        <n v="845857149"/>
        <n v="28873214039"/>
        <n v="290975887"/>
        <n v="1373696817"/>
        <n v="14986109"/>
        <n v="35793709"/>
        <n v="6502932979"/>
        <n v="102805772"/>
        <n v="3529437612"/>
        <n v="866754214"/>
        <n v="45700272"/>
        <n v="219593209"/>
        <n v="1572177172"/>
        <n v="823943021"/>
        <n v="75204977"/>
        <n v="523206928"/>
        <n v="820640931"/>
        <n v="1740899"/>
        <n v="170257426"/>
        <n v="7240051"/>
        <n v="2064664"/>
        <n v="910621564"/>
        <n v="979166826"/>
        <n v="1481310818"/>
        <n v="7208113605"/>
        <n v="3026897659"/>
        <n v="1407187381"/>
        <n v="23227071"/>
        <n v="26762868"/>
        <n v="212320550"/>
        <n v="31171275"/>
        <n v="19093163"/>
        <n v="157858000000"/>
        <n v="4560000000"/>
        <n v="4487000000"/>
        <n v="454000000"/>
        <n v="13886002287"/>
        <n v="36328330004"/>
        <n v="13856482886"/>
        <n v="675181000"/>
        <n v="1057188623"/>
        <n v="1542954381"/>
        <n v="922809272"/>
        <n v="96626591"/>
        <n v="269690492359"/>
        <n v="2414460750"/>
        <n v="2000000000"/>
        <n v="6028684480"/>
        <n v="1297436000"/>
        <n v="226000000"/>
        <n v="52000000"/>
        <n v="554000000"/>
        <n v="688767000"/>
        <n v="113963776"/>
        <n v="35421173"/>
        <n v="1540051"/>
        <n v="128377841"/>
        <n v="311879082"/>
        <n v="160576074"/>
        <n v="150327000"/>
        <n v="75164000"/>
        <n v="129600000"/>
        <n v="39492000"/>
        <n v="1539000000"/>
        <n v="54949000"/>
        <n v="29120000"/>
        <n v="2000000"/>
        <n v="70359300"/>
        <n v="113712000"/>
        <n v="626981416362"/>
      </sharedItems>
    </cacheField>
    <cacheField name="Presupuesto definitivo 2019_x000a_(Corte 31-03-2019)_x000a_(pesos)" numFmtId="0">
      <sharedItems containsMixedTypes="1" containsNumber="1" containsInteger="1" minValue="0" maxValue="626957292432"/>
    </cacheField>
    <cacheField name="Ejecución presupuestal 2019 (Corte 31-03-2019)_x000a_(pesos)" numFmtId="0">
      <sharedItems containsMixedTypes="1" containsNumber="1" minValue="0" maxValue="166094647528.81882"/>
    </cacheField>
    <cacheField name="Ejecución presupuestal 2019 (Corte 31-03-2019)_x000a_Porcentaje (%)" numFmtId="0">
      <sharedItems containsMixedTypes="1" containsNumber="1" minValue="0" maxValue="1"/>
    </cacheField>
    <cacheField name="Presupuesto definitivo 2019_x000a_(Corte 30-06-2019)_x000a_(pesos)" numFmtId="178">
      <sharedItems containsMixedTypes="1" containsNumber="1" minValue="0" maxValue="629301060628.09143"/>
    </cacheField>
    <cacheField name="Ejecución presupuestal 2019 (Corte 30-06-2019)_x000a_(pesos)" numFmtId="178">
      <sharedItems containsMixedTypes="1" containsNumber="1" minValue="0" maxValue="323126969439.51819"/>
    </cacheField>
    <cacheField name="Ejecución presupuestal 2019 (Corte 30-06-2019)_x000a_Porcentaje (%)" numFmtId="0">
      <sharedItems containsMixedTypes="1" containsNumber="1" minValue="0" maxValue="1"/>
    </cacheField>
    <cacheField name="Presupuesto definitivo 2019_x000a_(Corte 30-09-2019)_x000a_(pesos)" numFmtId="0">
      <sharedItems containsMixedTypes="1" containsNumber="1" minValue="500000" maxValue="654482984899.474"/>
    </cacheField>
    <cacheField name="Ejecución presupuestal 2019 (Corte 30-09-2019)_x000a_(pesos)" numFmtId="0">
      <sharedItems containsMixedTypes="1" containsNumber="1" minValue="0" maxValue="472730767113.03131"/>
    </cacheField>
    <cacheField name="Ejecución presupuestal 2019 (Corte 30-09-2019)_x000a_Porcentaje (%)" numFmtId="0">
      <sharedItems containsMixedTypes="1" containsNumber="1" minValue="0" maxValue="1.5449841269841269"/>
    </cacheField>
    <cacheField name="Presupuesto definitivo 2019_x000a_(Corte 30-12-2019)_x000a_(pesos)" numFmtId="0">
      <sharedItems containsMixedTypes="1" containsNumber="1" minValue="500000" maxValue="659663479788.86536" count="111">
        <n v="7011008973"/>
        <n v="274659900"/>
        <n v="1765221616"/>
        <n v="4336026461"/>
        <n v="14001780186"/>
        <n v="6836164343"/>
        <n v="2675409521"/>
        <n v="5322714678"/>
        <n v="2022750348.8666663"/>
        <n v="73000000"/>
        <n v="30000000"/>
        <n v="778000000"/>
        <s v="No aplica"/>
        <n v="55400000"/>
        <n v="10000000"/>
        <n v="68923333"/>
        <n v="1443200"/>
        <n v="841724486"/>
        <n v="243968214.00000003"/>
        <n v="113689200"/>
        <n v="149225000"/>
        <n v="68100000"/>
        <n v="26648164"/>
        <n v="305000000"/>
        <n v="43994098.904191621"/>
        <n v="241586567"/>
        <n v="50000000"/>
        <n v="48000000"/>
        <n v="68852842"/>
        <n v="2894479"/>
        <n v="60000000"/>
        <n v="48589725"/>
        <n v="496460905"/>
        <n v="155082661.33333334"/>
        <n v="2500000"/>
        <n v="8000000"/>
        <n v="500000"/>
        <n v="302728000"/>
        <n v="18188220902"/>
        <n v="929236777.8706609"/>
        <n v="265109754.43300003"/>
        <n v="615713210.05770016"/>
        <n v="25192019297.889996"/>
        <n v="206490547.80000001"/>
        <n v="1312158344.2"/>
        <n v="8343932.1499999985"/>
        <n v="45255916.757799998"/>
        <n v="6754665000.000001"/>
        <n v="333088012.60000002"/>
        <n v="6051559894.0400009"/>
        <n v="1010797092"/>
        <n v="72662247.243300006"/>
        <n v="605096329.95000005"/>
        <n v="877356560.58000016"/>
        <n v="583642759.67999995"/>
        <n v="4819210.5712592592"/>
        <n v="1420467904.3771331"/>
        <n v="1224043711.9401999"/>
        <n v="3442293.2651851848"/>
        <n v="252627430.50000003"/>
        <n v="9480713.9925539978"/>
        <n v="2523643.2929819999"/>
        <n v="772916272.27540588"/>
        <n v="891312798.89820004"/>
        <n v="1992214012.8360834"/>
        <n v="6363157278.000001"/>
        <n v="3223474000"/>
        <n v="1363721596.4999998"/>
        <n v="26470136.447999999"/>
        <n v="43156400.35792549"/>
        <n v="249683819.25"/>
        <n v="65096489.25"/>
        <n v="7737425.9199999999"/>
        <n v="157857865805"/>
        <n v="3479203821"/>
        <n v="4589386615"/>
        <n v="469706666"/>
        <n v="15272356386.888538"/>
        <n v="35996629377.156189"/>
        <n v="12012037396.296465"/>
        <n v="662316399"/>
        <n v="928969705.91477633"/>
        <n v="1528223018.5330377"/>
        <n v="926054418.25601506"/>
        <n v="404879021.27056986"/>
        <n v="279587714397.6983"/>
        <n v="1476869977.0000002"/>
        <n v="2000000000"/>
        <n v="6028684480"/>
        <n v="472871800"/>
        <n v="79000000"/>
        <n v="150600000"/>
        <n v="1402000000"/>
        <n v="1428267000"/>
        <n v="62560499.89574378"/>
        <n v="33881657.5"/>
        <n v="54482843.42422691"/>
        <n v="188938593.19619945"/>
        <n v="256519141"/>
        <n v="164668599.803801"/>
        <n v="196164206"/>
        <n v="92331500"/>
        <n v="123075784"/>
        <n v="39492000"/>
        <n v="1874636427"/>
        <n v="24375000"/>
        <n v="35914000"/>
        <n v="2000000"/>
        <n v="70359300"/>
        <n v="113712000"/>
        <n v="659663479788.86536"/>
      </sharedItems>
    </cacheField>
    <cacheField name="Ejecución presupuestal 2019 (Corte 30-12-2019)_x000a_(pesos)" numFmtId="0">
      <sharedItems containsMixedTypes="1" containsNumber="1" minValue="0" maxValue="631114167977.79578" count="110">
        <n v="7004767665"/>
        <n v="274659900"/>
        <n v="1765221616"/>
        <n v="4336026461"/>
        <n v="13945914868"/>
        <n v="6834664255"/>
        <n v="2665855955"/>
        <n v="5270621000"/>
        <n v="1667502792.6999996"/>
        <n v="73000000"/>
        <n v="30000000"/>
        <n v="561465728.50162864"/>
        <s v="No aplica"/>
        <n v="55400000"/>
        <n v="10000000"/>
        <n v="68923333"/>
        <n v="1443200"/>
        <n v="841723960.69889605"/>
        <n v="215643900"/>
        <n v="103833100"/>
        <n v="148807000"/>
        <n v="68133800"/>
        <n v="25519200"/>
        <n v="181242324.55555555"/>
        <n v="43972100.904191621"/>
        <n v="238756967"/>
        <n v="50000000"/>
        <n v="48000000"/>
        <n v="62091062"/>
        <n v="2174023"/>
        <n v="60000000"/>
        <n v="44089725"/>
        <n v="496460905"/>
        <n v="155082661.33333334"/>
        <n v="0"/>
        <n v="4356127"/>
        <n v="302728000"/>
        <n v="18188220902"/>
        <n v="929236777.8706609"/>
        <n v="265109754.43300003"/>
        <n v="615713210.05770016"/>
        <n v="25192019297.889996"/>
        <n v="206490547.80000001"/>
        <n v="1312158344.2"/>
        <n v="8343932.1499999985"/>
        <n v="45255916.757799998"/>
        <n v="6754665000.000001"/>
        <n v="333088012.60000002"/>
        <n v="6051559894.0400009"/>
        <n v="1010797092"/>
        <n v="72662247.243300006"/>
        <n v="605096329.95000005"/>
        <n v="877356560.58000016"/>
        <n v="583642759.67999995"/>
        <n v="4819210.5712592592"/>
        <n v="1420467904.3771331"/>
        <n v="1224043711.9401999"/>
        <n v="3442293.2651851848"/>
        <n v="252627430.50000003"/>
        <n v="9480713.9925539978"/>
        <n v="2523643.2929819999"/>
        <n v="772916272.27540588"/>
        <n v="891312798.89820004"/>
        <n v="1992214012.8360834"/>
        <n v="6363157278.000001"/>
        <n v="3223474000"/>
        <n v="1363721596.4999998"/>
        <n v="26470136.447999999"/>
        <n v="43156400.35792549"/>
        <n v="249683819.25"/>
        <n v="65096489.25"/>
        <n v="7737425.9199999999"/>
        <n v="132248720522"/>
        <n v="3479203821"/>
        <n v="4589386615"/>
        <n v="447524237"/>
        <n v="15228448766.761429"/>
        <n v="35965025149.851929"/>
        <n v="11946725236.575798"/>
        <n v="662284126"/>
        <n v="928969275.66367602"/>
        <n v="1528213013.3400981"/>
        <n v="926052043.2951293"/>
        <n v="404876555.8783204"/>
        <n v="278855161264.98859"/>
        <n v="1476838134"/>
        <n v="2000000000"/>
        <n v="4914583588"/>
        <n v="464630120"/>
        <n v="72896378"/>
        <n v="149721260"/>
        <n v="1400217638"/>
        <n v="1402310000"/>
        <n v="62560499.89574378"/>
        <n v="33881657.5"/>
        <n v="54482843.42422691"/>
        <n v="183465260.196199"/>
        <n v="256519141"/>
        <n v="164668599.803801"/>
        <n v="196164206"/>
        <n v="92331500"/>
        <n v="123075784"/>
        <n v="39467333"/>
        <n v="1874636427"/>
        <n v="24375000"/>
        <n v="35914000"/>
        <n v="2000000"/>
        <n v="70359300"/>
        <n v="113712000"/>
        <n v="631114167977.79578"/>
      </sharedItems>
    </cacheField>
    <cacheField name="Ejecución presupuestal 2019 (Corte 30-12-2019)_x000a_Porcentaje (%)" numFmtId="0">
      <sharedItems containsMixedTypes="1" containsNumber="1" minValue="0" maxValue="1.0004963289280471" count="44">
        <n v="0.99910978462243649"/>
        <n v="1"/>
        <n v="0.99601012747965734"/>
        <n v="0.99978056583710773"/>
        <n v="0.99642912013095131"/>
        <n v="0.99021294937800908"/>
        <n v="0.82437399832079639"/>
        <n v="0.72167831426944551"/>
        <s v="No aplica"/>
        <n v="0.99999937592274823"/>
        <n v="0.88390162170880171"/>
        <n v="0.91330662894980352"/>
        <n v="0.9971988607807003"/>
        <n v="1.0004963289280471"/>
        <n v="0.95763445466637032"/>
        <n v="0.59423712969034603"/>
        <n v="0.99949997839374083"/>
        <n v="0.98828742824927018"/>
        <n v="0.90179374149871694"/>
        <n v="0.75109302917727161"/>
        <n v="0.90738782736473611"/>
        <n v="0"/>
        <n v="0.54451587499999998"/>
        <n v="0.83777086334972573"/>
        <n v="0.9527738680208554"/>
        <n v="0.99712502648479284"/>
        <n v="0.99912202259347327"/>
        <n v="0.99456277419342665"/>
        <n v="0.9999512725337184"/>
        <n v="0.99999953685131215"/>
        <n v="0.999993453054418"/>
        <n v="0.99999743539813757"/>
        <n v="0.99999391079280486"/>
        <n v="0.99737988082098739"/>
        <n v="0.9999784388602273"/>
        <n v="0.81519999998407611"/>
        <n v="0.98257100550297138"/>
        <n v="0.92273896202531647"/>
        <n v="0.99416507304116863"/>
        <n v="0.99872870042796003"/>
        <n v="0.98182622716900969"/>
        <n v="0.97103115405164064"/>
        <n v="0.99937539248455387"/>
        <n v="0.956721400099021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9">
  <r>
    <n v="1"/>
    <x v="0"/>
    <n v="255"/>
    <s v="Reparación Integral"/>
    <s v="Reparción Integral"/>
    <n v="39"/>
    <s v="1156. Bogotá Mejor para las víctimas, la Paz y la Reconciliación"/>
    <s v="Implementar 100% de medidas de reparación integral que fueron acordadas con los sujetos en el Distrito Capital."/>
    <n v="70"/>
    <s v="Implementar medidas de reparación integral acordadas con los sujetos en el Distrito Capital."/>
    <s v="Implementar "/>
    <s v="100 % medidas de reparación integral"/>
    <s v=" acordadas con los sujetos en el Distrito Capital."/>
    <s v="Exclusivo víctimas"/>
    <n v="1"/>
    <n v="0.26"/>
    <n v="0.26"/>
    <n v="0.26"/>
    <n v="0.50600000000000001"/>
    <n v="0.50600000000000001"/>
    <n v="0.50600000000000001"/>
    <n v="0.76819999999999999"/>
    <n v="0.76819999999999999"/>
    <n v="0.76819999999999999"/>
    <n v="99.7"/>
    <n v="99.7"/>
    <n v="1"/>
    <x v="0"/>
    <n v="5638093852"/>
    <n v="1092820454"/>
    <n v="0.19382799979683629"/>
    <n v="5569680832"/>
    <n v="3651865277"/>
    <n v="0.65566867961600284"/>
    <n v="6637151395"/>
    <n v="4646094218"/>
    <n v="0.70001329508621224"/>
    <x v="0"/>
    <x v="0"/>
    <x v="0"/>
  </r>
  <r>
    <n v="2"/>
    <x v="0"/>
    <n v="256"/>
    <s v="Memoria, Paz y Reconciliación"/>
    <s v="Difusión y Apropiación Colectiva de la Verdad y la Memoria"/>
    <n v="33"/>
    <s v="1156. Bogotá Mejor para las víctimas, la Paz y la Reconciliación"/>
    <s v="Desarrollar el 100% de los laboratorios de paz en 2 territorios de la ciudad."/>
    <n v="71"/>
    <s v="Desarrollar 100% de laboratorios de paz en 2 territorios de la ciudad."/>
    <s v="Desarrollar "/>
    <s v="100% de laboratorios de paz"/>
    <s v=" en 2 territorios de la ciudad."/>
    <s v="Exclusivo víctimas"/>
    <n v="1"/>
    <n v="0.65500000000000003"/>
    <n v="0.65500000000000003"/>
    <n v="0.65500000000000003"/>
    <n v="0.8"/>
    <n v="0.8"/>
    <n v="0.8"/>
    <n v="0.96"/>
    <n v="0.96"/>
    <n v="0.96"/>
    <n v="100"/>
    <n v="100"/>
    <n v="1"/>
    <x v="1"/>
    <n v="175139188"/>
    <n v="173884704"/>
    <n v="0.99283721699109395"/>
    <n v="257174016"/>
    <n v="173884704"/>
    <n v="0.67613636363636365"/>
    <n v="273101270"/>
    <n v="244948508"/>
    <n v="0.89691456945623138"/>
    <x v="1"/>
    <x v="1"/>
    <x v="1"/>
  </r>
  <r>
    <n v="3"/>
    <x v="0"/>
    <n v="257"/>
    <s v="Transversal"/>
    <s v="Participación"/>
    <n v="31"/>
    <s v="1156. Bogotá Mejor para las víctimas, la Paz y la Reconciliación"/>
    <s v="Implementar 100%del protocolo de participación efectiva efectiva de las víctimas del conflicto armado en el Distrito Capital."/>
    <n v="72"/>
    <s v="Implementar 90% del protocolo de participación efectivo de las víctimas del conflicto armado. "/>
    <s v="Implementar "/>
    <s v="90% del protocolo de participación efectivo "/>
    <s v="de las víctimas del conflicto armado. "/>
    <s v="Fortalecimiento institucional"/>
    <n v="0.9"/>
    <n v="0.77500000000000002"/>
    <n v="0.86111111111111116"/>
    <n v="0.86111111111111116"/>
    <n v="0.80400000000000005"/>
    <n v="0.89333333333333331"/>
    <n v="0.89333333333333331"/>
    <n v="0.79"/>
    <n v="0.87777777777777777"/>
    <n v="0.87777777777777777"/>
    <n v="98"/>
    <n v="108.88888888888889"/>
    <n v="1"/>
    <x v="2"/>
    <n v="1835644788"/>
    <n v="632742597"/>
    <n v="0.34469773299081219"/>
    <n v="1855451579"/>
    <n v="1043547597"/>
    <n v="0.56242243603167619"/>
    <n v="1881449789"/>
    <n v="1448154975"/>
    <n v="0.76970163299957195"/>
    <x v="2"/>
    <x v="2"/>
    <x v="1"/>
  </r>
  <r>
    <n v="4"/>
    <x v="0"/>
    <n v="258"/>
    <s v="Transversal"/>
    <s v="Fortalecimiento Institucional"/>
    <n v="32"/>
    <s v="1156. Bogotá Mejor para las víctimas, la Paz y la Reconciliación"/>
    <s v="Realizar 3 Comités Distritales de Justicia Transicional anuales para la coordinación del Sistema Distrital de Atención y Reparación Integral a las Víctimas (SDARIV)."/>
    <n v="73"/>
    <s v="Realizar Comités Distritales de Justicia Transicional anuales para la coordinación del Sistema Distrital de Atención y Reparación Integral a las Víctimas (SDARIV)."/>
    <s v="Realizar"/>
    <s v="3 Comités Distritales de Justicia Transicional anuales "/>
    <s v="para la coordinación del Sistema Distrital de Atención y Reparación Integral a las Víctimas (SDARIV)."/>
    <s v="Fortalecimiento institucional"/>
    <n v="3"/>
    <n v="1"/>
    <n v="0.33333333333333331"/>
    <n v="0.33333333333333331"/>
    <n v="1"/>
    <n v="0.33333333333333331"/>
    <n v="0.33333333333333331"/>
    <n v="2"/>
    <n v="0.66666666666666663"/>
    <n v="0.66666666666666663"/>
    <n v="3"/>
    <n v="1"/>
    <n v="1"/>
    <x v="3"/>
    <n v="4490991931"/>
    <n v="2119234596"/>
    <n v="0.47188563875422379"/>
    <n v="4532746858"/>
    <n v="2350903972"/>
    <n v="0.51864885590308429"/>
    <n v="4542334604"/>
    <n v="3656872852"/>
    <n v="0.80506461342142022"/>
    <x v="3"/>
    <x v="3"/>
    <x v="1"/>
  </r>
  <r>
    <n v="6"/>
    <x v="0"/>
    <n v="259"/>
    <s v="Asistencia y Atención"/>
    <s v="Ayuda Humanitaria Inmediata"/>
    <n v="1"/>
    <s v="1156. Bogotá Mejor para las víctimas, la Paz y la Reconciliación"/>
    <s v="Otorgar el 100% de medidas de ayuda humanitaria en el Distrito Capital."/>
    <n v="75"/>
    <s v="Otorgar 100% de medidas de ayuda humanitaria en los términos establecidos en la Ley 1448 de 2011, la normatividad y la jurisprudencia vigente."/>
    <s v="Otorgar "/>
    <s v="100% de medidas de ayuda humanitaria"/>
    <s v=" en los términos establecidos en la Ley 1448 de 2011, la normatividad y la jurisprudencia vigente."/>
    <s v="Exclusivo víctimas"/>
    <n v="1"/>
    <n v="1"/>
    <n v="1"/>
    <n v="1"/>
    <n v="1"/>
    <n v="1"/>
    <n v="1"/>
    <n v="1"/>
    <n v="1"/>
    <n v="1"/>
    <n v="100"/>
    <n v="100"/>
    <n v="1"/>
    <x v="4"/>
    <n v="10387154429"/>
    <n v="7704172824"/>
    <n v="0.74170196242492004"/>
    <n v="12097481564"/>
    <n v="8327461311"/>
    <n v="0.68836321567797021"/>
    <n v="13841990700"/>
    <n v="12464055563"/>
    <n v="0.90045253122442859"/>
    <x v="4"/>
    <x v="4"/>
    <x v="2"/>
  </r>
  <r>
    <n v="7"/>
    <x v="0"/>
    <n v="260"/>
    <s v="Asistencia y Atención"/>
    <s v="Acompañamiento Jurídico y Psicosocial"/>
    <n v="5"/>
    <s v="1156. Bogotá Mejor para las víctimas, la Paz y la Reconciliación"/>
    <s v="Aplicar a 80.000 personas Planes integrades de Atenciòn (PIA) con seguimiento (PAS)  en el Distrito Capital."/>
    <n v="76"/>
    <s v="Beneficiar personas víctimas del conflicto armado con Planes Integrales de Atención con seguimiento (PIA) aplicados."/>
    <s v="Beneficiar "/>
    <s v="20936 personas víctimas del conflicto armado "/>
    <s v="con Planes Integrales de Atención con seguimiento (PIA) aplicados."/>
    <s v="Exclusivo víctimas"/>
    <n v="20936"/>
    <n v="5663"/>
    <n v="0.27049102025219718"/>
    <n v="0.27049102025219718"/>
    <n v="10474"/>
    <n v="0.50028658769583489"/>
    <n v="0.50028658769583489"/>
    <n v="19144"/>
    <n v="0.91440580817730222"/>
    <n v="0.91440580817730222"/>
    <n v="23742"/>
    <n v="1.1340275124188002"/>
    <n v="1"/>
    <x v="5"/>
    <n v="7393209971"/>
    <n v="2626732931"/>
    <n v="0.35528991348864802"/>
    <n v="7198496300"/>
    <n v="3302285784"/>
    <n v="0.45874661128880484"/>
    <n v="7021979706"/>
    <n v="5337674784"/>
    <n v="0.76013816722357808"/>
    <x v="5"/>
    <x v="5"/>
    <x v="3"/>
  </r>
  <r>
    <n v="9"/>
    <x v="0"/>
    <n v="261"/>
    <s v="Memoria, Paz y Reconciliación"/>
    <s v="Difusión y Apropiación Colectiva de la Verdad y la Memoria"/>
    <n v="33"/>
    <s v="1156. Bogotá Mejor para las víctimas, la Paz y la Reconciliación"/>
    <s v="Realizar o acompañar 146 productos educativos y culturales por parte del CMPR."/>
    <n v="78"/>
    <s v="Realizar o acompañar instrumentos de pedagogía social de memoria y paz para la no repetición de la violencia política."/>
    <s v="Realizar o acompañar"/>
    <s v="56 instrumentos de pedagogía social de memoria y paz "/>
    <s v="para la no repetición de la violencia política."/>
    <s v="Social y Económica"/>
    <n v="56"/>
    <n v="4"/>
    <n v="7.1428571428571425E-2"/>
    <n v="7.1428571428571425E-2"/>
    <n v="15"/>
    <n v="0.26785714285714285"/>
    <n v="0.26785714285714285"/>
    <n v="23"/>
    <n v="0.4107142857142857"/>
    <n v="0.4107142857142857"/>
    <n v="56"/>
    <n v="1"/>
    <n v="1"/>
    <x v="6"/>
    <n v="4580036841"/>
    <n v="957056650"/>
    <n v="0.20896265318927815"/>
    <n v="2989139851"/>
    <n v="1822491575"/>
    <n v="0.60970435170181003"/>
    <n v="2702363536"/>
    <n v="2352767789"/>
    <n v="0.87063333917039654"/>
    <x v="6"/>
    <x v="6"/>
    <x v="4"/>
  </r>
  <r>
    <n v="1"/>
    <x v="1"/>
    <n v="262"/>
    <s v="Reparación Integral"/>
    <s v="Restitución de Vivienda"/>
    <n v="28"/>
    <s v="3075. Reasentamiento de hogares localizados en zonas de alto riesgo no mitigable"/>
    <s v="Asignar Valor Único de Reconocimiento a 1.428 hogares localizado en zonas de alto riesgo."/>
    <n v="22"/>
    <s v="Beneficiar familias víctimas del conflicto armado de estratos 1 y 2, ubicadas en zonas de alto riesgo no mitgable , con instrumentos financieros para que accedan a una solución de vivienda definitiva. "/>
    <s v="Beneficiar "/>
    <s v="por demanda familias víctimas del conflicto armado de estratos 1 y 2, "/>
    <s v="ubicadas en zonas de alto riesgo no mitgable , con instrumentos financieros para que accedan a una solución de vivienda definitiva. "/>
    <s v="Social y Económica"/>
    <s v="(por demanda)"/>
    <n v="0"/>
    <s v="(por demanda)"/>
    <n v="0"/>
    <n v="11"/>
    <s v="(por demanda)"/>
    <n v="1"/>
    <n v="151"/>
    <s v="(por demanda)"/>
    <n v="1"/>
    <n v="250"/>
    <s v="(por demanda)"/>
    <n v="1"/>
    <x v="7"/>
    <n v="1025380000"/>
    <n v="0"/>
    <n v="0"/>
    <n v="1025380000"/>
    <n v="307623100"/>
    <n v="0.30000887475862609"/>
    <n v="4989040746"/>
    <n v="4989040746"/>
    <n v="1"/>
    <x v="7"/>
    <x v="7"/>
    <x v="5"/>
  </r>
  <r>
    <n v="2"/>
    <x v="1"/>
    <n v="263"/>
    <s v="Reparación Integral"/>
    <s v="Restitución de Vivienda-Esquema Complementario"/>
    <n v="30"/>
    <s v="3075. Reasentamiento de hogares localizados en zonas de alto riesgo no mitigable"/>
    <s v="Atender el 100% de los hogares que se encuentran en relocalización transitoria."/>
    <n v="23"/>
    <s v="Beneficiar familias víctimas del conflicto armado de estratos 1 y 2, ubicadas en zonas de alto riesgo no mittigable , con ayuda temporal de relocalización transitoria. "/>
    <s v="Beneficiar "/>
    <s v="por demanda familias víctimas del conflicto armado de estratos 1 y 2, "/>
    <s v="ubicadas en zonas de alto riesgo no mittigable , con ayuda temporal de relocalización transitoria. "/>
    <s v="Social y Económica"/>
    <s v="(por demanda)"/>
    <n v="252"/>
    <s v="(por demanda)"/>
    <n v="1"/>
    <n v="291"/>
    <s v="(por demanda)"/>
    <n v="1"/>
    <n v="474"/>
    <s v="(por demanda)"/>
    <n v="1"/>
    <n v="484"/>
    <s v="(por demanda)"/>
    <n v="1"/>
    <x v="8"/>
    <n v="1585378861"/>
    <n v="349138721"/>
    <n v="0.22022415561903977"/>
    <n v="1585378861"/>
    <n v="740678502"/>
    <n v="0.46719337580469983"/>
    <n v="1713728522"/>
    <n v="1328518674"/>
    <n v="0.77522119574082693"/>
    <x v="8"/>
    <x v="8"/>
    <x v="6"/>
  </r>
  <r>
    <n v="3"/>
    <x v="2"/>
    <n v="264"/>
    <s v="Reparación Integral"/>
    <s v="Reparación Colectiva"/>
    <n v="26"/>
    <s v="1017. Arte para la Transformación social: Prácticas Artísticas Incluyentes y Descentralizadas al Servicio de la Comunidad"/>
    <s v="Desarrollar 30 acciones de reconocimiento de las prácticas artísticas de grupos étnicos, etáreos y sectores sociales. "/>
    <n v="48"/>
    <s v="Implementar Planes Integrales de Reparación Colectiva - PIRC, mediante actividades concertadas con los sujetos de reparación colectiva definidos para esta vigencia en el PAD Plurianual._x000a_"/>
    <s v="Implementar "/>
    <s v="1 Plan Integral de Reparación Colectiva - PIRC, "/>
    <s v="mediante actividades concertadas con los sujetos de reparación colectiva definidos para esta vigencia en el PAD Plurianual."/>
    <s v="Exclusivo víctimas"/>
    <n v="1"/>
    <n v="0"/>
    <n v="0"/>
    <n v="0"/>
    <n v="0"/>
    <n v="0"/>
    <n v="0"/>
    <n v="0.5"/>
    <n v="0.5"/>
    <n v="0.5"/>
    <n v="1"/>
    <n v="1"/>
    <n v="1"/>
    <x v="9"/>
    <n v="73000000"/>
    <n v="0"/>
    <n v="0"/>
    <n v="73000000"/>
    <n v="0"/>
    <n v="0"/>
    <n v="73000000"/>
    <n v="73000000"/>
    <n v="1"/>
    <x v="9"/>
    <x v="9"/>
    <x v="1"/>
  </r>
  <r>
    <n v="4"/>
    <x v="2"/>
    <n v="265"/>
    <s v="Reparación Integral"/>
    <s v="Satisfacción"/>
    <n v="34"/>
    <s v="1000. Fomento a las Prácticas Artísticas en Todas sus Dimensiones"/>
    <s v="* Apoyar e impulsar 2.150 iniciativas artísticas a través de estímulos._x000a_* Otorgar 286 apoyos a organizaciones a través de mecanismos de fomento: apoyos concertados, apoyos metropolitanos y alianzas sectoriales."/>
    <n v="49"/>
    <s v="Entregar estímulos y apoyos concertados , para el goce efectivo del derecho a la cultura, a través de las prácticas artísticas de las víctimas del conflicto armado, en el marco del Programa Distrital de Estímulos (PDE) y el Programa Distrital de Apoyos Concertados (PDAC)."/>
    <s v="Entregar estímulos y apoyos concertados ,"/>
    <s v=" por demanda para el goce efectivo del derecho a la cultura,"/>
    <s v=" a través de las prácticas artísticas de las víctimas del conflicto armado, en el marco del Programa Distrital de Estímulos (PDE) y el Programa Distrital de Apoyos Concertados (PDAC)."/>
    <s v="Social y Económica"/>
    <s v="(por demanda)"/>
    <n v="0"/>
    <s v="(por demanda)"/>
    <n v="0"/>
    <n v="0"/>
    <s v="(por demanda)"/>
    <n v="0"/>
    <n v="3"/>
    <s v="(por demanda)"/>
    <n v="1"/>
    <n v="3"/>
    <s v="(por demanda)"/>
    <n v="1"/>
    <x v="10"/>
    <n v="20000000"/>
    <n v="0"/>
    <n v="0"/>
    <n v="20000000"/>
    <n v="0"/>
    <n v="0"/>
    <n v="30000000"/>
    <n v="30000000"/>
    <n v="1"/>
    <x v="10"/>
    <x v="10"/>
    <x v="1"/>
  </r>
  <r>
    <n v="5"/>
    <x v="2"/>
    <n v="266"/>
    <s v="Reparación Integral"/>
    <s v="Satisfacción"/>
    <n v="34"/>
    <s v="982. Formación Artística en la Escuela y la Ciudad"/>
    <s v="Alcanzar 272.000 atenciones a niños, adolescentes, jóvenes, adultos y adultos mayores atendidos que participan en procesos de formación artística."/>
    <n v="50"/>
    <s v="Atender niños, niña y adolescentes víctimas del conflicto armado en el programa de formación artística CREA, que potencie el ejercicio libre de los derechos culturales en los colegios con mayor número de estudiantes víctimas, en el marco del Programa de Jornada Única y Tiempo Escolar."/>
    <s v="Atender "/>
    <s v="por demanda niños, niña y adolescentes víctimas del conflicto armado "/>
    <s v="en el programa de formación artística CREA, que potencie el ejercicio libre de los derechos culturales en los colegios con mayor número de estudiantes víctimas, en el marco del Programa de Jornada Única y Tiempo Escolar."/>
    <s v="Social y Económica"/>
    <s v="(por demanda)"/>
    <n v="334"/>
    <s v="(por demanda)"/>
    <n v="1"/>
    <n v="1257"/>
    <s v="(por demanda)"/>
    <n v="1"/>
    <n v="1511"/>
    <s v="(por demanda)"/>
    <n v="1"/>
    <n v="1653"/>
    <s v="(por demanda)"/>
    <n v="1"/>
    <x v="11"/>
    <n v="778000000"/>
    <n v="339366387"/>
    <n v="0.43620358226221079"/>
    <n v="778000000"/>
    <n v="559517972"/>
    <n v="0.71917477120822626"/>
    <n v="778000000"/>
    <n v="559517972"/>
    <n v="0.71917477120822626"/>
    <x v="11"/>
    <x v="11"/>
    <x v="7"/>
  </r>
  <r>
    <n v="6"/>
    <x v="2"/>
    <n v="267"/>
    <s v="Memoria, Paz y Reconciliación"/>
    <s v="Reconciliación"/>
    <n v="40"/>
    <s v="1017. Arte para la Transformación social: Prácticas Artísticas Incluyentes y Descentralizadas al Servicio de la Comunidad"/>
    <s v="Realizar 11100 actividades artistiacas incluyentes y desentralizadas para la transformación social de las 20 localidades"/>
    <n v="103"/>
    <s v="Implementar estrategía  de articulación de la programación artistica de la entidad al proceso de Memoria Paz y Reconciliación en Bogotá."/>
    <s v="Implementar "/>
    <s v=" 1 estrategía  de articulación de la programación artistica de la entidad al proceso de Memoria Paz y Reconciliación en Bogotá."/>
    <m/>
    <s v="Social y Económica"/>
    <n v="1"/>
    <n v="0"/>
    <n v="0"/>
    <n v="0"/>
    <n v="0.25"/>
    <n v="0.25"/>
    <n v="0.25"/>
    <n v="1"/>
    <n v="1"/>
    <n v="1"/>
    <m/>
    <n v="0"/>
    <n v="0"/>
    <x v="12"/>
    <s v="No aplica"/>
    <s v="No aplica"/>
    <s v="No aplica"/>
    <s v="No aplica"/>
    <s v="No aplica"/>
    <s v="No aplica"/>
    <s v="No aplica"/>
    <s v="No aplica"/>
    <s v="No aplica"/>
    <x v="12"/>
    <x v="12"/>
    <x v="8"/>
  </r>
  <r>
    <n v="1"/>
    <x v="3"/>
    <n v="268"/>
    <s v="Transversal"/>
    <s v="Participación"/>
    <n v="31"/>
    <s v="1014. Fortalecimiento a las Organización-participación mesas locales."/>
    <s v="Fortalecer 50 Organizaciones de nuevas expresiones en espacios y procesos de participación."/>
    <n v="59"/>
    <s v="Fortalecer organizaciones de personas víctimas del conflicto armado , en espacios y procesos de participación."/>
    <s v="Fortalecer "/>
    <s v="19 organizaciones de personas víctimas del conflicto armado , "/>
    <s v="en espacios y procesos de participación."/>
    <s v="Fortalecimiento institucional"/>
    <n v="19"/>
    <n v="13"/>
    <n v="0.68421052631578949"/>
    <n v="0.68421052631578949"/>
    <n v="17"/>
    <n v="0.89473684210526316"/>
    <n v="0.89473684210526316"/>
    <n v="19"/>
    <n v="1"/>
    <n v="1"/>
    <n v="19"/>
    <n v="1"/>
    <n v="1"/>
    <x v="13"/>
    <n v="55400000"/>
    <n v="41168807"/>
    <n v="0.74311925992779782"/>
    <n v="55400000"/>
    <n v="41168807"/>
    <n v="0.74311925992779782"/>
    <n v="54891743"/>
    <n v="54891743"/>
    <n v="1"/>
    <x v="13"/>
    <x v="13"/>
    <x v="1"/>
  </r>
  <r>
    <n v="2"/>
    <x v="3"/>
    <n v="269"/>
    <s v="Transversal"/>
    <s v="Participación"/>
    <n v="31"/>
    <s v="1014. Fortalecimiento a las Organización-participación mesas locales."/>
    <s v="Fortalecer 50 Organizaciones de nuevas expresiones en espacios y procesos de participación."/>
    <n v="59"/>
    <s v="Implementar campaña vive la diversidad termina la discriminación en espacios o escenarios de participación de víctimas."/>
    <s v="Implementar"/>
    <s v=" 1 campaña vive la diversidad termina la discriminación "/>
    <s v="en espacios o escenarios de participación de víctimas."/>
    <s v="Fortalecimiento institucional"/>
    <n v="1"/>
    <n v="1"/>
    <n v="1"/>
    <n v="1"/>
    <n v="1"/>
    <n v="1"/>
    <n v="1"/>
    <n v="1"/>
    <n v="1"/>
    <n v="1"/>
    <n v="2"/>
    <n v="2"/>
    <n v="1"/>
    <x v="14"/>
    <n v="10000000"/>
    <n v="7431193"/>
    <n v="0.74311930000000004"/>
    <n v="10000000"/>
    <n v="7431193"/>
    <n v="0.74311930000000004"/>
    <n v="9908257"/>
    <n v="9908257"/>
    <n v="1"/>
    <x v="14"/>
    <x v="14"/>
    <x v="1"/>
  </r>
  <r>
    <n v="3"/>
    <x v="3"/>
    <n v="270"/>
    <s v="Prevención, Protección y Garantías de No Repetición"/>
    <s v="Prevención Temprana y Garantías de No Repetición"/>
    <n v="20"/>
    <s v="1013. Formación para una Participación Ciudadana Incidente en los Asuntos Públicos de la Ciudad"/>
    <s v="Formar 10.000 ciudadanos en los procesos de participación."/>
    <n v="60"/>
    <s v="Formar líderes o personas que solicitan las líneas de formación en construcción de paz y solución de conflictos."/>
    <s v="Formar "/>
    <s v="por demanda líderes o personas "/>
    <s v="que solicitan las líneas de formación en construcción de paz y solución de conflictos."/>
    <s v="Exclusivo víctimas"/>
    <s v="(por demanda)"/>
    <n v="0"/>
    <s v="(por demanda)"/>
    <n v="0"/>
    <n v="12"/>
    <s v="(por demanda)"/>
    <n v="1"/>
    <n v="39"/>
    <s v="(por demanda)"/>
    <n v="1"/>
    <n v="39"/>
    <s v="(por demanda)"/>
    <n v="1"/>
    <x v="15"/>
    <n v="68320000"/>
    <n v="27520000"/>
    <n v="0.40281030444964872"/>
    <n v="67948333"/>
    <n v="62015000"/>
    <n v="0.91267875548911548"/>
    <n v="62015000"/>
    <n v="62015000"/>
    <n v="1"/>
    <x v="15"/>
    <x v="15"/>
    <x v="1"/>
  </r>
  <r>
    <n v="4"/>
    <x v="3"/>
    <n v="271"/>
    <s v="Reparación Integral"/>
    <s v="Reparación Colectiva"/>
    <n v="26"/>
    <s v="1013. Formación para una Participación Ciudadana Incidente en los Asuntos Públicos de la Ciudad"/>
    <s v="Formar 10.000 ciudadanos en los procesos de participación."/>
    <n v="60"/>
    <s v="Formar sujeto de Reparación Colectiva Anmucic y  Afromuaz , que soliciten acceso a los procesos de formación de la escuela de participación."/>
    <s v="Formar "/>
    <s v="2 sujeto de Reparación Colectiva Anmucic y  Afromuaz ,"/>
    <s v=" que soliciten acceso a los procesos de formación de la escuela de participación."/>
    <s v="Exclusivo víctimas"/>
    <n v="2"/>
    <n v="1"/>
    <n v="0.5"/>
    <n v="0.5"/>
    <n v="1"/>
    <n v="0.5"/>
    <n v="0.5"/>
    <n v="1"/>
    <n v="0.5"/>
    <n v="0.5"/>
    <n v="1"/>
    <n v="0.5"/>
    <n v="0.5"/>
    <x v="15"/>
    <n v="68320000"/>
    <n v="27520000"/>
    <n v="0.40281030444964872"/>
    <n v="67948333"/>
    <n v="62015000"/>
    <n v="0.91267875548911548"/>
    <n v="62015000"/>
    <n v="62015000"/>
    <n v="1"/>
    <x v="15"/>
    <x v="15"/>
    <x v="1"/>
  </r>
  <r>
    <n v="5"/>
    <x v="3"/>
    <n v="272"/>
    <s v="Transversal"/>
    <s v="Participación"/>
    <n v="31"/>
    <s v="1014. Fortalecimiento a las Organización-participación mesas locales."/>
    <s v="Fortalecer 50 Organizaciones de nuevas expresiones en espacios y procesos de participación."/>
    <n v="59"/>
    <s v="Fortalecer organizaciones de personas víctimas del conflicto armado en Proyectos de viviendas de interes Prioritaria y/o Social."/>
    <s v="Fortalecer "/>
    <s v="por demanda organizaciones de personas víctimas del conflicto armado "/>
    <s v="en Proyectos de viviendas de interes Prioritaria y/o Social."/>
    <s v="Fortalecimiento institucional"/>
    <s v="(por demanda)"/>
    <n v="468"/>
    <s v="(por demanda)"/>
    <n v="1"/>
    <n v="530"/>
    <s v="(por demanda)"/>
    <n v="1"/>
    <n v="564"/>
    <s v="(por demanda)"/>
    <n v="1"/>
    <n v="574"/>
    <s v="(por demanda)"/>
    <n v="1"/>
    <x v="12"/>
    <s v="No aplica"/>
    <s v="No aplica"/>
    <s v="No aplica"/>
    <s v="No aplica"/>
    <s v="No aplica"/>
    <s v="No aplica"/>
    <s v="No aplica"/>
    <s v="No aplica"/>
    <s v="No aplica"/>
    <x v="12"/>
    <x v="12"/>
    <x v="8"/>
  </r>
  <r>
    <n v="1"/>
    <x v="4"/>
    <n v="273"/>
    <s v="Prevención, Protección y Garantías de No Repetición"/>
    <s v="Prevención Temprana y Garantías de No Repetición"/>
    <n v="20"/>
    <s v="1146. Recreación Activa"/>
    <s v="Realizar 52.634 actividades recreativas articuladas con grupos poblacionales y/o territorios de Bogotá."/>
    <n v="115"/>
    <s v="Realizar actividades de apoyo recreativas a la poblacion víctima en las localidades del Distrito en articulación con la ACDVPR."/>
    <s v="Realizar "/>
    <s v="10 actividades de apoyo recreativas a la poblacion víctima "/>
    <s v="en las localidades del Distrito en articulación con la ACDVPR."/>
    <s v="Social y Económica"/>
    <n v="10"/>
    <n v="0"/>
    <n v="0"/>
    <n v="0"/>
    <n v="23"/>
    <n v="2.2999999999999998"/>
    <n v="1"/>
    <n v="35"/>
    <n v="3.5"/>
    <n v="1"/>
    <n v="41"/>
    <n v="4.0999999999999996"/>
    <n v="1"/>
    <x v="16"/>
    <n v="0"/>
    <n v="0"/>
    <e v="#DIV/0!"/>
    <n v="809600"/>
    <n v="809600"/>
    <n v="1"/>
    <n v="1232000"/>
    <n v="1232000"/>
    <n v="1"/>
    <x v="16"/>
    <x v="16"/>
    <x v="1"/>
  </r>
  <r>
    <s v="1.2"/>
    <x v="4"/>
    <n v="274"/>
    <s v="Reparación Integral"/>
    <s v="Reparación Colectiva"/>
    <n v="26"/>
    <s v="1146. Recreación Activa"/>
    <s v="Realizar 52.634 actividades recreativas articuladas con grupos poblacionales y/o territorios de Bogotá."/>
    <n v="115"/>
    <s v="Realizar actividades de apoyo recreativas vinculando a la población victima del grupo de reparación colectiva Afromupaz y sus familiares."/>
    <s v="Realizar "/>
    <s v="por demanda actividades de apoyo recreativas vinculando a la población victima"/>
    <s v=" del grupo de reparación colectiva Afromupaz y sus familiares."/>
    <s v="Exclusivo víctimas"/>
    <s v="(por demanda)"/>
    <n v="0"/>
    <s v="(por demanda)"/>
    <n v="0"/>
    <n v="0"/>
    <s v="(por demanda)"/>
    <n v="0"/>
    <n v="2"/>
    <s v="(por demanda)"/>
    <n v="1"/>
    <n v="2"/>
    <s v="(por demanda)"/>
    <n v="1"/>
    <x v="12"/>
    <s v="No aplica"/>
    <s v="No aplica"/>
    <s v="No aplica"/>
    <s v="No aplica"/>
    <s v="No aplica"/>
    <s v="No aplica"/>
    <s v="No aplica"/>
    <s v="No aplica"/>
    <s v="No aplica"/>
    <x v="12"/>
    <x v="12"/>
    <x v="8"/>
  </r>
  <r>
    <s v="1.3"/>
    <x v="4"/>
    <n v="275"/>
    <s v="Reparación Integral"/>
    <s v="Reparación Colectiva"/>
    <n v="26"/>
    <s v="1146. Recreación Activa"/>
    <s v="Realizar 52.634 actividades recreativas articuladas con grupos poblacionales y/o territorios de Bogotá."/>
    <n v="115"/>
    <s v="Realizar actividades de apoyo recreativas vinculando a la población victima del grupo de reparación colectiva Anmucic y sus familiares."/>
    <s v="Realizar "/>
    <s v="por demanda actividades de apoyo recreativas vinculando a la población victima "/>
    <s v="del grupo de reparación colectiva Admucic y sus familiares."/>
    <s v="Exclusivo víctimas"/>
    <s v="(por demanda)"/>
    <n v="0"/>
    <s v="(por demanda)"/>
    <n v="0"/>
    <n v="0"/>
    <s v="(por demanda)"/>
    <n v="0"/>
    <n v="2"/>
    <s v="(por demanda)"/>
    <n v="1"/>
    <n v="2"/>
    <s v="(por demanda)"/>
    <n v="1"/>
    <x v="12"/>
    <s v="No aplica"/>
    <s v="No aplica"/>
    <s v="No aplica"/>
    <s v="No aplica"/>
    <s v="No aplica"/>
    <s v="No aplica"/>
    <s v="No aplica"/>
    <s v="No aplica"/>
    <s v="No aplica"/>
    <x v="12"/>
    <x v="12"/>
    <x v="8"/>
  </r>
  <r>
    <n v="2"/>
    <x v="4"/>
    <n v="276"/>
    <s v="Prevención, Protección y Garantías de No Repetición"/>
    <s v="Prevención Temprana y Garantías de No Repetición"/>
    <n v="20"/>
    <s v="1077. Tiempo Escolar Complementario"/>
    <s v="Realizar 338.983 atenciones a niños, niña y adolescentes en el marco del Programa de Jornada Única y Tiempo Escolar durante el cuatrienio."/>
    <n v="107"/>
    <s v="Atender niños, niña y adolescentes víctimas del conflicto armado en el programa de posicionamiento del deporte como una práctica para la paz y la construcción de tejido social, en los colegios con mayor número de estudiantes víctimas, en el marco del Programa de Jornada Única y Tiempo Escolar."/>
    <s v="Atender "/>
    <s v="2300 niños, niña y adolescentes víctimas del conflicto armado "/>
    <s v="en el programa de posicionamiento del deporte como una práctica para la paz y la construcción de tejido social, en los colegios con mayor número de estudiantes víctimas, en el marco del Programa de Jornada Única y Tiempo Escolar."/>
    <s v="Social y Económica"/>
    <n v="2300"/>
    <n v="767"/>
    <n v="0.33347826086956522"/>
    <n v="0.33347826086956522"/>
    <n v="1848"/>
    <n v="0.8034782608695652"/>
    <n v="0.8034782608695652"/>
    <n v="2198"/>
    <n v="0.95565217391304347"/>
    <n v="0.95565217391304347"/>
    <n v="2290"/>
    <n v="0.9956521739130435"/>
    <n v="0.9956521739130435"/>
    <x v="17"/>
    <n v="1125320000"/>
    <n v="610783844"/>
    <n v="0.5427645860732947"/>
    <n v="1125320000"/>
    <n v="791478932"/>
    <n v="0.70333676820815416"/>
    <n v="1125320000"/>
    <n v="815824959"/>
    <n v="0.72497152721003799"/>
    <x v="17"/>
    <x v="17"/>
    <x v="9"/>
  </r>
  <r>
    <n v="1"/>
    <x v="5"/>
    <n v="277"/>
    <s v="Reparación Integral"/>
    <s v="Restitución-Medidas para la Promoción de Empleo Urbano y Rural"/>
    <n v="25"/>
    <s v="1134. Oportunidades de Generación de Ingresos para Vendedores Informales"/>
    <s v="Acompañar 880 Vendedores Informales En Procesos De Emprendimiento y/o Fortalecimiento Empresarial Integralmente."/>
    <n v="36"/>
    <s v="Brindar a personas víctimas del conflicto armado vendedores informales asistencia técnica y acompañamiento, para el fortalecimiento empresarial o el emprendimiento."/>
    <s v="Brindar "/>
    <s v="a 40 personas víctimas del conflicto armado vendedores informales"/>
    <s v=" asistencia técnica y acompañamiento, para el fortalecimiento empresarial o el emprendimiento."/>
    <s v="Social y Económica"/>
    <n v="40"/>
    <n v="12"/>
    <n v="0.3"/>
    <n v="0.3"/>
    <n v="26"/>
    <n v="0.65"/>
    <n v="0.65"/>
    <n v="43"/>
    <n v="1.075"/>
    <n v="1"/>
    <n v="63"/>
    <n v="1.575"/>
    <n v="1"/>
    <x v="18"/>
    <n v="195368214"/>
    <n v="15512000"/>
    <n v="7.9398791043869599E-2"/>
    <n v="195368214"/>
    <n v="78323000"/>
    <n v="0.40089940116870804"/>
    <n v="195368214"/>
    <n v="149258100"/>
    <n v="0.76398354135540181"/>
    <x v="18"/>
    <x v="18"/>
    <x v="10"/>
  </r>
  <r>
    <n v="2"/>
    <x v="5"/>
    <n v="278"/>
    <s v="Reparación Integral"/>
    <s v="Restitución-Medidas para la Promoción de Empleo Urbano y Rural"/>
    <n v="25"/>
    <s v="1134. Oportunidades de Generación de Ingresos para Vendedores Informales"/>
    <s v="Asignar 320 Alternativas De Generación De Ingresos A Vendedores Informales Personas Mayores y/o En Condición De Discapacidad."/>
    <n v="37"/>
    <s v="Brindar a personas víctimas del conflicto armado vendedores informales asistencia técnica, acompañamiento, módulo y espacio, para la generación de ingresos en espacios de entidades públicas o privadas."/>
    <s v="Brindar "/>
    <s v="a 10  personas víctimas del conflicto armado vendedores informales "/>
    <s v="asistencia técnica, acompañamiento, módulo y espacio, para la generación de ingresos en espacios de entidades públicas o privadas."/>
    <s v="Social y Económica"/>
    <n v="10"/>
    <n v="0"/>
    <n v="0"/>
    <n v="0"/>
    <n v="6"/>
    <n v="0.6"/>
    <n v="0.6"/>
    <n v="7"/>
    <n v="0.7"/>
    <n v="0.7"/>
    <n v="8"/>
    <n v="0.8"/>
    <n v="0.8"/>
    <x v="19"/>
    <n v="81289200"/>
    <n v="0"/>
    <n v="0"/>
    <n v="81289200"/>
    <n v="47142076"/>
    <n v="0.57993037205434428"/>
    <n v="81289200"/>
    <n v="70521400"/>
    <n v="0.86753713900493545"/>
    <x v="19"/>
    <x v="19"/>
    <x v="11"/>
  </r>
  <r>
    <n v="3"/>
    <x v="5"/>
    <n v="279"/>
    <s v="Reparación Integral"/>
    <s v="Restitución-Medidas para la Promoción de Empleo Urbano y Rural"/>
    <n v="25"/>
    <s v="1130. Formación e Inserción Laboral"/>
    <s v="Vincular 2150 Personas Que Ejercen Actividades De Economía Informal A Programas De Formación."/>
    <n v="38"/>
    <s v="Vincular personas víctimas del conflicto armados vendedores informales a programas de formación, de acuerdo a las necesidades del mercado laboral de Bogotá."/>
    <s v="Vincular "/>
    <s v="45 personas víctimas del conflicto armados vendedores informales "/>
    <s v="a programas de formación, de acuerdo a las necesidades del mercado laboral de Bogotá."/>
    <s v="Social y Económica"/>
    <n v="45"/>
    <n v="6"/>
    <n v="0.13333333333333333"/>
    <n v="0.13333333333333333"/>
    <n v="62"/>
    <n v="1.3777777777777778"/>
    <n v="1"/>
    <n v="96"/>
    <n v="2.1333333333333333"/>
    <n v="1"/>
    <n v="128"/>
    <n v="2.8444444444444446"/>
    <n v="1"/>
    <x v="20"/>
    <n v="99225000"/>
    <n v="22555000"/>
    <n v="0.22731166540690351"/>
    <n v="99225000"/>
    <n v="85681000"/>
    <n v="0.8635021415973797"/>
    <n v="99225000"/>
    <n v="148807000"/>
    <n v="1.4996926177878558"/>
    <x v="20"/>
    <x v="20"/>
    <x v="12"/>
  </r>
  <r>
    <n v="4"/>
    <x v="5"/>
    <n v="280"/>
    <s v="Reparación Integral"/>
    <s v="Restitución-Medidas para la Promoción de Empleo Urbano y Rural"/>
    <n v="25"/>
    <s v="1130. Formación e Inserción Laboral"/>
    <s v="Formar 1000 Personas Que Ejercen Actividades De Economía Informal A Través De Alianzas Para El Empleo."/>
    <n v="39"/>
    <s v="Formar personas víctimas del conflicto armado vendedoras informales a través de alianza para el empleo, de acuerdo a las necesidades del mercado laboral de Bogotá."/>
    <s v="Formar "/>
    <s v="20 personas víctimas del conflicto armado vendedoras informales "/>
    <s v="a través de alianza para el empleo, de acuerdo a las necesidades del mercado laboral de Bogotá."/>
    <s v="Social y Económica"/>
    <n v="20"/>
    <n v="3"/>
    <n v="0.15"/>
    <n v="0.15"/>
    <n v="7"/>
    <n v="0.35"/>
    <n v="0.35"/>
    <n v="21"/>
    <n v="1.05"/>
    <n v="1"/>
    <n v="25"/>
    <n v="1.25"/>
    <n v="1"/>
    <x v="21"/>
    <n v="44100000"/>
    <n v="22026000"/>
    <n v="0.49945578231292515"/>
    <n v="44100000"/>
    <n v="37913300"/>
    <n v="0.85971201814058962"/>
    <n v="44100000"/>
    <n v="68133800"/>
    <n v="1.5449841269841269"/>
    <x v="21"/>
    <x v="21"/>
    <x v="13"/>
  </r>
  <r>
    <n v="5"/>
    <x v="5"/>
    <n v="281"/>
    <s v="Reparación Integral"/>
    <s v="Restitución-Medidas para la Promoción de Empleo Urbano y Rural"/>
    <n v="25"/>
    <s v="1130. Formación e Inserción Laboral"/>
    <s v="Formar 1000 Personas Que Ejercen Actividades De Economía Informal A Través De Alianzas Para El Empleo."/>
    <n v="39"/>
    <s v="Participar ruedas de servicios dirigidas a la población víctima del conflicto armado del Distrito Capital para fortalecer su inserción en el mercado laboral."/>
    <s v="Participar "/>
    <s v="en 4 ruedas de servicios dirigidas a la población víctima del conflicto armado del Distrito Capital "/>
    <s v="para fortalecer su inserción en el mercado laboral."/>
    <s v="Social y Económica"/>
    <n v="4"/>
    <n v="3"/>
    <n v="0.75"/>
    <n v="0.75"/>
    <n v="3"/>
    <n v="0.75"/>
    <n v="0.75"/>
    <n v="4"/>
    <n v="1"/>
    <n v="1"/>
    <n v="4"/>
    <n v="1"/>
    <n v="1"/>
    <x v="22"/>
    <n v="26648164"/>
    <n v="19139400"/>
    <n v="0.71822584099977771"/>
    <n v="26648164"/>
    <n v="19139400"/>
    <n v="0.71822584099977771"/>
    <n v="26648164"/>
    <n v="25519200"/>
    <n v="0.95763445466637032"/>
    <x v="22"/>
    <x v="22"/>
    <x v="14"/>
  </r>
  <r>
    <n v="6"/>
    <x v="5"/>
    <n v="282"/>
    <s v="Asistencia y Atención"/>
    <s v="Generación de Ingresos"/>
    <n v="14"/>
    <s v="1078. Generación de Alternativas Comerciales Transitorias"/>
    <s v="*Brindar 1000 Alternativas Comerciales Transitorias En Puntos Comerciales Y La Red De Prestación De Servicios Al Usuario Del Espacio Público Redep (Quioscos Y Puntos De Encuentro) Yy Zonas De Aprovechamiento Económico Reguladas Temporales  -Zaert._x000a_*Brindar 2000 Alternativas Comerciales Transitorias En Ferias Comerciales."/>
    <n v="40"/>
    <s v="Brindar a personas víctimas del conflicto armado vendedores informales alternativas comerciales transitorias."/>
    <s v="Brindar "/>
    <s v="a 46 personas víctimas del conflicto armado vendedores informales"/>
    <s v=" alternativas comerciales transitorias."/>
    <s v="Social y Económica"/>
    <n v="46"/>
    <n v="14"/>
    <n v="0.30434782608695654"/>
    <n v="0.30434782608695654"/>
    <n v="40"/>
    <n v="0.86956521739130432"/>
    <n v="0.86956521739130432"/>
    <n v="61"/>
    <n v="1.326086956521739"/>
    <n v="1"/>
    <n v="81"/>
    <n v="1.7608695652173914"/>
    <n v="1"/>
    <x v="23"/>
    <n v="460000000"/>
    <n v="33487719"/>
    <n v="7.279938913043478E-2"/>
    <n v="460000000"/>
    <n v="103782687"/>
    <n v="0.22561453695652173"/>
    <n v="460000000"/>
    <n v="143847385.41999999"/>
    <n v="0.3127117074347826"/>
    <x v="23"/>
    <x v="23"/>
    <x v="15"/>
  </r>
  <r>
    <s v="6.1"/>
    <x v="5"/>
    <n v="283"/>
    <s v="Reparación Integral"/>
    <s v="Reparación Colectiva-Generación de Ingresos"/>
    <n v="29"/>
    <s v="1078. Generación de Alternativas Comerciales Transitorias"/>
    <s v="Brindar 2000 Alternativas Comerciales Transitorias En Ferias Comerciales."/>
    <n v="41"/>
    <s v="Hacer partícipes en ferias institucionales a integrantes de los grupos sujeto de reparación colectiva, víctimas del conflicto armado, que cumplan con el requisito de ser vendedor informal."/>
    <s v="Hacer partícipes "/>
    <s v="por demanda en ferias institucionales a integrantes de los grupos sujeto de reparación colectiva, víctimas del conflicto armado, "/>
    <s v="que cumplan con el requisito de ser vendedor informal."/>
    <s v="Exclusivo víctimas"/>
    <s v="(por demanda)"/>
    <n v="0"/>
    <s v="(por demanda)"/>
    <n v="0"/>
    <n v="1"/>
    <s v="(por demanda)"/>
    <n v="1"/>
    <n v="1"/>
    <s v="(por demanda)"/>
    <n v="1"/>
    <n v="1"/>
    <s v="(por demanda)"/>
    <n v="1"/>
    <x v="12"/>
    <s v="No aplica"/>
    <s v="No aplica"/>
    <s v="No aplica"/>
    <s v="No aplica"/>
    <s v="No aplica"/>
    <s v="No aplica"/>
    <s v="No aplica"/>
    <s v="No aplica"/>
    <s v="No aplica"/>
    <x v="12"/>
    <x v="12"/>
    <x v="8"/>
  </r>
  <r>
    <n v="7"/>
    <x v="5"/>
    <n v="284"/>
    <s v="Asistencia y Atención"/>
    <s v="Acompañamiento Psicosocial"/>
    <n v="4"/>
    <s v="1134. Oportunidades de Generación de Ingresos para Vendedores Informales"/>
    <s v="Acompañar 880 Vendedores Informales En Procesos De Emprendimiento y/o Fortalecimiento Empresarial Integralmente."/>
    <n v="36"/>
    <s v="Beneficiar personas víctimas del conflicto armado vendedores informales que hacen parte de los programas del IPES , con seguimiento y acompañamiento integral a sus unidades productivas."/>
    <s v="Beneficiar "/>
    <s v="50 personas víctimas del conflicto armado vendedores informales "/>
    <s v="que hacen parte de los programas del IPES , con seguimiento y acompañamiento integral a sus unidades productivas."/>
    <s v="Social y Económica"/>
    <n v="50"/>
    <n v="12"/>
    <n v="0.24"/>
    <n v="0.24"/>
    <n v="32"/>
    <n v="0.64"/>
    <n v="0.64"/>
    <n v="50"/>
    <n v="1"/>
    <n v="1"/>
    <n v="71"/>
    <n v="1.42"/>
    <n v="1"/>
    <x v="12"/>
    <s v="No aplica"/>
    <s v="No aplica"/>
    <s v="No aplica"/>
    <s v="No aplica"/>
    <s v="No aplica"/>
    <s v="No aplica"/>
    <s v="No aplica"/>
    <s v="No aplica"/>
    <s v="No aplica"/>
    <x v="12"/>
    <x v="12"/>
    <x v="8"/>
  </r>
  <r>
    <n v="1"/>
    <x v="6"/>
    <n v="285"/>
    <s v="Prevención, Protección y Garantías de No Repetición"/>
    <s v="Prevención Temprana y Garantías de No Repetición"/>
    <n v="20"/>
    <s v="1003. Filarmónica en la Escuela y la Ciudad"/>
    <s v="Atender 88.000 niños, niña y adolescentes en el marco del programa jornada única y tiempo escolar."/>
    <n v="58"/>
    <s v="Atender niños, niña y adolescentes víctimas del conflicto armado  en procesos de formación, desarrollo y fomento en torno de la música sinfónica y del canto lírico, el marco de la jornada única y el tiempo escolar."/>
    <s v="Atender "/>
    <s v="679 niños, niña y adolescentes víctimas del conflicto armado "/>
    <s v=" en procesos de formación, desarrollo y fomento en torno de la música sinfónica y del canto lírico, el marco de la jornada única y el tiempo escolar."/>
    <s v="Social y Económica"/>
    <n v="679"/>
    <n v="528"/>
    <n v="0.77761413843888072"/>
    <n v="0.77761413843888072"/>
    <n v="626"/>
    <n v="0.92194403534609726"/>
    <n v="0.92194403534609726"/>
    <n v="687"/>
    <n v="1.0117820324005891"/>
    <n v="1"/>
    <n v="699"/>
    <n v="1.0294550810014726"/>
    <n v="1"/>
    <x v="24"/>
    <n v="43500000"/>
    <n v="35545584"/>
    <n v="0.81713986206896549"/>
    <n v="43500000"/>
    <n v="40104064"/>
    <n v="0.92193250574712649"/>
    <n v="43500000"/>
    <n v="43189070"/>
    <n v="0.99285218390804597"/>
    <x v="24"/>
    <x v="24"/>
    <x v="16"/>
  </r>
  <r>
    <n v="1"/>
    <x v="7"/>
    <n v="286"/>
    <s v="Reparación Integral"/>
    <s v="Restitución de Vivienda"/>
    <n v="28"/>
    <s v="1137. Comunidades Culturales para la Paz"/>
    <s v="Apoyar 9  intervenciones artístico, culturales y deportivas en Viviendas de Interés Prioritario (VIP)."/>
    <n v="45"/>
    <s v="Realizar intervenciones culturales y deportivas en sectores de Viviendas de Interés Prioritario (VIP) en el marco del Programa Nacional Comunidad es Arte, Biblioteca y Cultura."/>
    <s v="Realizar "/>
    <s v="9 intervenciones culturales y deportivas en sectores de Viviendas de Interés Prioritario (VIP) en el marco del Programa Nacional Comunidad es Arte, Biblioteca y Cultura."/>
    <m/>
    <s v="Social y Económica"/>
    <n v="9"/>
    <n v="9"/>
    <n v="1"/>
    <n v="1"/>
    <n v="9"/>
    <n v="1"/>
    <n v="1"/>
    <n v="9"/>
    <n v="1"/>
    <n v="1"/>
    <n v="9"/>
    <n v="1"/>
    <n v="1"/>
    <x v="25"/>
    <n v="626636000"/>
    <n v="207205434"/>
    <n v="0.33066315053715395"/>
    <n v="755204787"/>
    <n v="207205434"/>
    <n v="0.2743698630713261"/>
    <n v="241586567"/>
    <n v="77675567"/>
    <n v="0.32152270701375546"/>
    <x v="25"/>
    <x v="25"/>
    <x v="17"/>
  </r>
  <r>
    <n v="2"/>
    <x v="7"/>
    <n v="287"/>
    <s v="Reparación Integral"/>
    <s v="Satisfacción"/>
    <n v="34"/>
    <s v="1016. Poblaciones Diversas e Interculturales"/>
    <s v="Realizar 84 actividades dirigidas a  grupos étnicos, sectores sociales y etarios."/>
    <n v="46"/>
    <s v="Otorgar becas a agentes culturales, artísticos, patrimoniales víctimas del conflicto armado, para fortalecer la reconstrucción de su tejido social, así como promover la participación de las comunidades a favor de la construcción de la paz desde los territorios."/>
    <s v="Otorgar "/>
    <s v="1 beca a agentes culturales, artísticos, patrimoniales víctimas del conflicto armado, "/>
    <s v="para fortalecer la reconstrucción de su tejido social, así como promover la participación de las comunidades a favor de la construcción de la paz desde los territorios."/>
    <s v="Social y Económica"/>
    <n v="1"/>
    <n v="0"/>
    <n v="0"/>
    <n v="0"/>
    <n v="1"/>
    <n v="1"/>
    <n v="1"/>
    <n v="1"/>
    <n v="1"/>
    <n v="1"/>
    <n v="1"/>
    <n v="1"/>
    <n v="1"/>
    <x v="26"/>
    <n v="50000000"/>
    <n v="0"/>
    <n v="0"/>
    <n v="50000000"/>
    <n v="50000000"/>
    <n v="1"/>
    <n v="50000000"/>
    <n v="50000000"/>
    <n v="1"/>
    <x v="26"/>
    <x v="26"/>
    <x v="1"/>
  </r>
  <r>
    <n v="3"/>
    <x v="7"/>
    <n v="401"/>
    <s v="Reparación Integral"/>
    <s v="Reparación Colectiva"/>
    <n v="26"/>
    <s v="1016. Poblaciones Diversas e Interculturales"/>
    <s v="Realizar 84 actividades dirigidas a  grupos étnicos, sectores sociales y etarios."/>
    <n v="46"/>
    <s v="Implementar el 100% de las acciones relacionadas con el componente cultural de los planes integrales colectiva - PIRC y espacios de concertación priorizados"/>
    <s v="Implementar "/>
    <s v="el 100% de las acciones relacionadas con el componente cultural de los planes integrales colectiva - PIRC"/>
    <s v=" y espacios de concertación priorizados"/>
    <s v="Exclusivo víctimas"/>
    <n v="1"/>
    <n v="0"/>
    <n v="0"/>
    <n v="0"/>
    <n v="0"/>
    <n v="0"/>
    <n v="0"/>
    <n v="0"/>
    <n v="0"/>
    <n v="0"/>
    <n v="100"/>
    <n v="100"/>
    <n v="1"/>
    <x v="27"/>
    <n v="48000000"/>
    <n v="0"/>
    <n v="0"/>
    <n v="48000000"/>
    <n v="48000000"/>
    <n v="1"/>
    <n v="48000000"/>
    <n v="48000000"/>
    <n v="1"/>
    <x v="27"/>
    <x v="27"/>
    <x v="1"/>
  </r>
  <r>
    <n v="1"/>
    <x v="8"/>
    <n v="288"/>
    <s v="Prevención, Protección y Garantías de No Repetición"/>
    <s v="Prevención Temprana y Garantías de No Repetición"/>
    <n v="20"/>
    <s v="1131. Construcción de una Bogotá que vive los Derechos Humano"/>
    <s v="Formar 58.500 personas en escenarios formales e informales a funcionarios públicos, miembros de la policía, ciudadanos de grupos étnicos, religiosas y ciudadanía en general en DDHH para la paz y la reconciliación."/>
    <n v="92"/>
    <s v="Formar personas víctimas del conflicto armado en derechos humanos para la paz y la reconciliación (escenarios formales, informales y sensibilizaciones)."/>
    <s v="Formar "/>
    <s v="1000 personas víctimas del conflicto armado"/>
    <s v=" en derechos humanos para la paz y la reconciliación (escenarios formales, informales y sensibilizaciones)."/>
    <s v="Social y Económica"/>
    <n v="1000"/>
    <n v="0"/>
    <n v="0"/>
    <n v="0"/>
    <n v="49"/>
    <n v="4.9000000000000002E-2"/>
    <n v="4.9000000000000002E-2"/>
    <n v="467"/>
    <n v="0.46700000000000003"/>
    <n v="0.46700000000000003"/>
    <n v="494"/>
    <n v="0.49399999999999999"/>
    <n v="0.49399999999999999"/>
    <x v="28"/>
    <n v="68852842"/>
    <n v="0"/>
    <n v="0"/>
    <n v="68852842"/>
    <n v="37246453"/>
    <n v="0.54095737979849834"/>
    <n v="68852842"/>
    <n v="60644354"/>
    <n v="0.88078214694463886"/>
    <x v="28"/>
    <x v="28"/>
    <x v="18"/>
  </r>
  <r>
    <n v="2"/>
    <x v="8"/>
    <n v="289"/>
    <s v="Prevención, Protección y Garantías de No Repetición"/>
    <s v="Prevención Temprana y Garantías de No Repetición"/>
    <n v="20"/>
    <s v="1131. Construcción de una Bogotá que vive los Derechos Humano"/>
    <s v="Formar 58.500 personas en escenarios formales e informales a funcionarios públicos, miembros de la policía, ciudadanos de grupos étnicos, religiosas y ciudadanía en general en DDHH para la paz y la reconciliación."/>
    <n v="92"/>
    <s v="Formar mujeres víctimas del conflicto armado en la ruta intersectorial para la prevención, asistencia y protección a víctimas del delito de trata de personas.(escenarios formales, informales y sensibilizaciones)."/>
    <s v="Formar "/>
    <s v="100 mujeres víctimas del conflicto armado "/>
    <s v="en la ruta intersectorial para la prevención, asistencia y protección a víctimas del delito de trata de personas.(escenarios formales, informales y sensibilizaciones)."/>
    <s v="Social y Económica"/>
    <n v="100"/>
    <n v="0"/>
    <n v="0"/>
    <n v="0"/>
    <n v="5"/>
    <n v="0.05"/>
    <n v="0.05"/>
    <n v="36"/>
    <n v="0.36"/>
    <n v="0.36"/>
    <n v="50"/>
    <n v="0.5"/>
    <n v="0.5"/>
    <x v="29"/>
    <n v="2684200"/>
    <n v="0"/>
    <n v="0"/>
    <n v="2684200"/>
    <n v="189329"/>
    <n v="7.0534609939646817E-2"/>
    <n v="2684200"/>
    <n v="1687140"/>
    <n v="0.62854481782281502"/>
    <x v="29"/>
    <x v="29"/>
    <x v="19"/>
  </r>
  <r>
    <n v="3"/>
    <x v="8"/>
    <n v="290"/>
    <s v="Prevención, Protección y Garantías de No Repetición"/>
    <s v="Prevención Temprana y Garantías de No Repetición"/>
    <n v="20"/>
    <s v="1131. Construcción de una Bogotá que vive los Derechos Humano"/>
    <s v="Desarrollar el 100% del procedimiento metodológico para formular e implementar el Sistema y Política Distrital de Derechos Humanos, en articulación con el Plan Distrital de Prevención y Protección."/>
    <n v="122"/>
    <s v="Elaborar un informe de la implementación, del Plan Distrital de Prevención y Protección de Derechos Humanos en el marco de la atención a la población victima."/>
    <s v="Elaborar "/>
    <s v="un informe de la implementación, del Plan Distrital de Prevención y Protección de Derechos Humanos "/>
    <s v="en el marco de la atención a la población victima."/>
    <s v="Social y Económica"/>
    <n v="1"/>
    <n v="0"/>
    <n v="0"/>
    <n v="0"/>
    <n v="0"/>
    <n v="0"/>
    <n v="0"/>
    <n v="0"/>
    <n v="0"/>
    <n v="0"/>
    <n v="1"/>
    <n v="1"/>
    <n v="1"/>
    <x v="30"/>
    <n v="120000000"/>
    <n v="30000000"/>
    <n v="0.25"/>
    <n v="120000000"/>
    <n v="60000000"/>
    <n v="0.5"/>
    <n v="60000000"/>
    <n v="60000000"/>
    <n v="1"/>
    <x v="30"/>
    <x v="30"/>
    <x v="1"/>
  </r>
  <r>
    <n v="5"/>
    <x v="8"/>
    <n v="291"/>
    <s v="Prevención, Protección y Garantías de No Repetición"/>
    <s v="Prevención Urgente"/>
    <n v="21"/>
    <s v="1131. Construcción de una Bogotá que vive los Derechos Humano"/>
    <s v="Atender el 100% de líderes y defensores de Derechos humanos, población LGBTI, y victimas de trata que demanden medidas de prevención o protección para garantizar sus derechos a la vida, libertad, integridad y seguridad."/>
    <n v="55"/>
    <s v="Atender personas víctimas del conflicto armado pertenecientes a la población LGTBI en el marco de la Estrategia de Atención a Víctimas de Violencia(s) en Razón a su Orientación Sexual e Identidad de Género LGBTI."/>
    <s v="Atender"/>
    <s v="5 personas víctimas del conflicto armado pertenecientes a la población LGTBI "/>
    <s v="en el marco de la Estrategia de Atención a Víctimas de Violencia(s) en Razón a su Orientación Sexual e Identidad de Género LGBTI."/>
    <s v="Social y Económica"/>
    <n v="5"/>
    <n v="2"/>
    <n v="0.4"/>
    <n v="0.4"/>
    <n v="3"/>
    <n v="0.6"/>
    <n v="0.6"/>
    <n v="4"/>
    <n v="0.8"/>
    <n v="0.8"/>
    <n v="6"/>
    <n v="1.2"/>
    <n v="1"/>
    <x v="31"/>
    <n v="15000000"/>
    <n v="6000000"/>
    <n v="0.4"/>
    <n v="26544862"/>
    <n v="22044862"/>
    <n v="0.83047566794658789"/>
    <n v="33893150"/>
    <n v="29393150"/>
    <n v="0.86722980897319957"/>
    <x v="31"/>
    <x v="31"/>
    <x v="20"/>
  </r>
  <r>
    <n v="6"/>
    <x v="8"/>
    <n v="292"/>
    <s v="Prevención, Protección y Garantías de No Repetición"/>
    <s v="Prevención Urgente"/>
    <n v="21"/>
    <s v="1131. Construcción de una Bogotá que vive los Derechos Humano"/>
    <s v="Atender el 100% de líderes y defensores de Derechos humanos, población LGBTI, y victimas de trata que demanden medidas de prevención o protección para garantizar sus derechos a la vida, libertad, integridad y seguridad."/>
    <n v="55"/>
    <s v="Atender casos de personas víctimas del conflicto armado defensoras o defensores de derechos humanos en posible situación de riesgo, a través de la ruta de atención y protección de defensoras y defensores de derechos humanos."/>
    <s v="Atender "/>
    <s v="30 casos de personas víctimas del conflicto armado defensoras o defensores de derechos humanos "/>
    <s v="en posible situación de riesgo, a través de la ruta de atención y protección de defensoras y defensores de derechos humanos."/>
    <s v="Social y Económica"/>
    <n v="150"/>
    <n v="60"/>
    <n v="0.4"/>
    <n v="0.4"/>
    <n v="93"/>
    <n v="0.62"/>
    <n v="0.62"/>
    <n v="138"/>
    <n v="0.92"/>
    <n v="0.92"/>
    <n v="222"/>
    <n v="1.48"/>
    <n v="1"/>
    <x v="32"/>
    <n v="223631039"/>
    <n v="134178623"/>
    <n v="0.59999999821133954"/>
    <n v="223631039"/>
    <n v="207976866"/>
    <n v="0.92999999879265416"/>
    <n v="308610833"/>
    <n v="308610833"/>
    <n v="1"/>
    <x v="32"/>
    <x v="32"/>
    <x v="1"/>
  </r>
  <r>
    <n v="7"/>
    <x v="8"/>
    <n v="293"/>
    <s v="Prevención, Protección y Garantías de No Repetición"/>
    <s v="Prevención Urgente"/>
    <n v="21"/>
    <s v="1131. Construcción de una Bogotá que vive los Derechos Humano"/>
    <s v="Crear 10 espacios para el fortalecimiento de procesos participativos y organizativos, con miras a incrementar su incidencia en la vida social, cultural, política y económica de la ciudad."/>
    <n v="124"/>
    <s v="Atender personas víctimas del conflicto armado pertenecientes a grupos étnicos a través de los servicios brindados en los espacios de atención diferenciada."/>
    <s v="Atender "/>
    <s v="50 personas víctimas del conflicto armado pertenecientes a grupos étnicos"/>
    <s v=" a través de los servicios brindados en los espacios de atención diferenciada."/>
    <s v="Social y Económica"/>
    <n v="100"/>
    <n v="34"/>
    <n v="0.34"/>
    <n v="0.34"/>
    <n v="119"/>
    <n v="1.19"/>
    <n v="1"/>
    <n v="119"/>
    <n v="1.19"/>
    <n v="1"/>
    <n v="268"/>
    <n v="2.68"/>
    <n v="1"/>
    <x v="33"/>
    <n v="57866660"/>
    <n v="19674666"/>
    <n v="0.34000002764977277"/>
    <n v="75805329"/>
    <n v="68861331"/>
    <n v="0.90839696771186096"/>
    <n v="75805329"/>
    <n v="68861331"/>
    <n v="0.90839696771186096"/>
    <x v="33"/>
    <x v="33"/>
    <x v="1"/>
  </r>
  <r>
    <n v="8"/>
    <x v="8"/>
    <n v="294"/>
    <s v="Prevención, Protección y Garantías de No Repetición"/>
    <s v="Prevención Temprana y Garantías de No Repetición"/>
    <n v="20"/>
    <s v="1131. Construcción de una Bogotá que vive los Derechos Humano"/>
    <s v="Desarrollar el 100% del procedimiento metodológico para formular e implementar el Sistema y Política Distrital de Derechos Humanos, en articulación con el Plan Distrital de Prevención y Protección."/>
    <n v="54"/>
    <s v="Realizar sesión de articulación del Sistrema Distrital de Derechos Humanos y el Sistema Distrita de Atención y Reparación Integral a las Víctimas en el marco de las instancias de coordinación."/>
    <s v="Realizar "/>
    <s v="1 sesión de articulación del Sistrema Distrital de Derechos Humanos y el Sistema Distrita de Atención y Reparación Integral a las Víctimas "/>
    <s v="en el marco de las instancias de coordinación."/>
    <s v="Social y Económica"/>
    <n v="1"/>
    <n v="0"/>
    <n v="0"/>
    <n v="0"/>
    <n v="0"/>
    <n v="0"/>
    <n v="0"/>
    <n v="0"/>
    <n v="0"/>
    <n v="0"/>
    <n v="0"/>
    <n v="0"/>
    <n v="0"/>
    <x v="12"/>
    <s v="No aplica"/>
    <s v="No aplica"/>
    <s v="No aplica"/>
    <s v="No aplica"/>
    <s v="No aplica"/>
    <s v="No aplica"/>
    <s v="No aplica"/>
    <s v="No aplica"/>
    <s v="No aplica"/>
    <x v="12"/>
    <x v="12"/>
    <x v="8"/>
  </r>
  <r>
    <n v="10"/>
    <x v="8"/>
    <n v="295"/>
    <s v="Reparación Integral"/>
    <s v="Retorno y reubicación"/>
    <n v="24"/>
    <s v="1131. Construcción de una Bogotá que vive los Derechos Humano"/>
    <s v="Crear 10 espacios para el fortalecimiento de procesos participativos y organizativos, con miras a incrementar su incidencia en la vida social, cultural, política y económica de la ciudad."/>
    <n v="124"/>
    <s v="Realizar foro relacionado con el esclarecimiento de la verdad con énfasis en la población indígena víctima de desplazamiento forzado en proceso de reubicación en Bogotá."/>
    <s v="Realizar "/>
    <s v="1 foro"/>
    <s v=" relacionado con el esclarecimiento de la verdad con énfasis en la población indígena víctima de desplazamiento forzado en proceso de reubicación en Bogotá."/>
    <s v="Exclusivo víctimas"/>
    <n v="1"/>
    <n v="0"/>
    <n v="0"/>
    <n v="0"/>
    <n v="0"/>
    <n v="0"/>
    <n v="0"/>
    <n v="0"/>
    <n v="0"/>
    <n v="0"/>
    <n v="0"/>
    <n v="0"/>
    <n v="0"/>
    <x v="34"/>
    <n v="2500000"/>
    <n v="0"/>
    <n v="0"/>
    <n v="2500000"/>
    <n v="0"/>
    <n v="0"/>
    <n v="2500000"/>
    <n v="0"/>
    <n v="0"/>
    <x v="34"/>
    <x v="34"/>
    <x v="21"/>
  </r>
  <r>
    <n v="11"/>
    <x v="8"/>
    <n v="296"/>
    <s v="Prevención, Protección y Garantías de No Repetición"/>
    <s v="Prevención Temprana y Garantías de No Repetición"/>
    <n v="20"/>
    <s v="1131. Construcción de una Bogotá que vive los Derechos Humano"/>
    <s v="Formar 58.500 personas en escenarios formales e informales a funcionarios públicos, miembros de la policía, ciudadanos de grupos étnicos, religiosas y ciudadanía en general en DDHH para la paz y la reconciliación."/>
    <n v="92"/>
    <s v="Formar personas víctimas del conflicto armado pertenecientes a grupos étnicos a través del Programa Distrital de Educación en Derechos Humanos para la Paz y la Reconciliación (módulo Étnico)"/>
    <s v="Formar "/>
    <s v="50 personas víctimas del conflicto armado pertenecientes a grupos étnicos"/>
    <s v=" a través del Programa Distrital de Educación en Derechos Humanos para la Paz y la Reconciliación (módulo Étnico)"/>
    <s v="Social y Económica"/>
    <n v="50"/>
    <n v="7"/>
    <n v="0.14000000000000001"/>
    <n v="0.14000000000000001"/>
    <n v="7"/>
    <n v="0.14000000000000001"/>
    <n v="0.14000000000000001"/>
    <n v="59"/>
    <n v="1.18"/>
    <n v="1"/>
    <n v="59"/>
    <n v="1.18"/>
    <n v="1"/>
    <x v="35"/>
    <n v="8000000"/>
    <n v="533883"/>
    <n v="6.6735375E-2"/>
    <n v="8000000"/>
    <n v="0"/>
    <n v="0"/>
    <n v="8000000"/>
    <n v="4356127"/>
    <n v="0.54451587499999998"/>
    <x v="35"/>
    <x v="35"/>
    <x v="22"/>
  </r>
  <r>
    <n v="12"/>
    <x v="8"/>
    <n v="297"/>
    <s v="Reparación Integral"/>
    <s v="Reparación Colectiva"/>
    <n v="26"/>
    <s v="1131. Construcción de una Bogotá que vive los Derechos Humano"/>
    <s v="Formar 58.500 personas en escenarios formales e informales a funcionarios públicos, miembros de la policía, ciudadanos de grupos étnicos, religiosas y ciudadanía en general en DDHH para la paz y la reconciliación."/>
    <n v="92"/>
    <s v="Diseñar y realizar  jornadas de sensibilización en los Distritos Militares  en las localidades donde se encuentren la población ROM. "/>
    <s v="Diseñar y realizar  "/>
    <s v="4 jornadas de sensibilización "/>
    <s v="en los Distritos Militares  en las localidades donde se encuentren la población ROM. "/>
    <s v="Exclusivo víctimas"/>
    <n v="4"/>
    <n v="0"/>
    <n v="0"/>
    <n v="0"/>
    <n v="0"/>
    <n v="0"/>
    <n v="0"/>
    <n v="0"/>
    <n v="0"/>
    <n v="0"/>
    <n v="0"/>
    <n v="0"/>
    <n v="0"/>
    <x v="36"/>
    <n v="500000"/>
    <n v="0"/>
    <n v="0"/>
    <n v="500000"/>
    <n v="0"/>
    <n v="0"/>
    <n v="500000"/>
    <n v="0"/>
    <n v="0"/>
    <x v="36"/>
    <x v="34"/>
    <x v="21"/>
  </r>
  <r>
    <n v="13"/>
    <x v="8"/>
    <n v="298"/>
    <s v="Transversal"/>
    <s v="Sistemas de Información"/>
    <n v="41"/>
    <s v="1131. Construcción de una Bogotá que vive los Derechos Humano"/>
    <s v="Adoptar en las 20 localidades el Plan Distrital de Prevención y Protección"/>
    <n v="114"/>
    <s v="Establecer una herramienta de visualización de los mapas de riesgo por localidad"/>
    <s v="Establecer"/>
    <s v=" una herramienta de visualización de los mapas de riesgo por localidad"/>
    <m/>
    <s v="Fortalecimiento institucional"/>
    <n v="1"/>
    <n v="0"/>
    <n v="0"/>
    <n v="0"/>
    <n v="0"/>
    <n v="0"/>
    <n v="0"/>
    <n v="0"/>
    <n v="0"/>
    <n v="0"/>
    <n v="0"/>
    <n v="0"/>
    <n v="0"/>
    <x v="12"/>
    <s v="No aplica"/>
    <s v="No aplica"/>
    <s v="No aplica"/>
    <s v="No aplica"/>
    <s v="No aplica"/>
    <s v="No aplica"/>
    <s v="No aplica"/>
    <s v="No aplica"/>
    <s v="No aplica"/>
    <x v="12"/>
    <x v="12"/>
    <x v="8"/>
  </r>
  <r>
    <n v="14"/>
    <x v="8"/>
    <n v="299"/>
    <s v="Reparación Integral"/>
    <s v="Reparación Colectiva"/>
    <n v="26"/>
    <s v="1131. Construcción de una Bogotá que vive los Derechos Humano"/>
    <s v="Adoptar en las 20 localidades el Plan Distrital de Prevención y Protección"/>
    <n v="114"/>
    <s v="Acompañar técnicamente  Ajuste en la formulación e Implementación de la Estrategia de Protección colectiva &quot;el tambo&quot; en su dimensión institucional y comunitaria"/>
    <s v="Acompañar técnicamente "/>
    <s v=" en la formulación e Implementación de la Estrategia de Protección colectiva &quot;el tambo&quot; en su dimensión institucional y comunitaria"/>
    <m/>
    <s v="Exclusivo víctimas"/>
    <n v="1"/>
    <n v="0"/>
    <n v="0"/>
    <n v="0"/>
    <n v="0"/>
    <n v="0"/>
    <n v="0"/>
    <n v="0"/>
    <n v="0"/>
    <n v="0"/>
    <n v="1"/>
    <n v="1"/>
    <n v="1"/>
    <x v="12"/>
    <s v="No aplica"/>
    <s v="No aplica"/>
    <s v="No aplica"/>
    <s v="No aplica"/>
    <s v="No aplica"/>
    <s v="No aplica"/>
    <s v="No aplica"/>
    <s v="No aplica"/>
    <s v="No aplica"/>
    <x v="12"/>
    <x v="12"/>
    <x v="8"/>
  </r>
  <r>
    <n v="15"/>
    <x v="8"/>
    <n v="300"/>
    <s v="Reparación Integral"/>
    <s v="Reparación Colectiva"/>
    <n v="26"/>
    <s v="1131. Construcción de una Bogotá que vive los Derechos Humano"/>
    <s v="Atender el 100% de líderes y defensores de Derechos humanos, población LGBTI, y victimas de trata que demanden medidas de prevención o protección para garantizar sus derechos a la vida, libertad, integridad y seguridad."/>
    <n v="55"/>
    <s v="Generar Estrategia de enrutamiento de casos remitidos por sujetos de reparación colectiva,  para brindar atención en el marco de las rutas establecidas."/>
    <s v="Generar"/>
    <s v=" 1 estrategia de enrutamiento de casos"/>
    <s v=" remitidos por sujetos de reparación colectiva,  para brindar atención en el marco de las rutas establecidas."/>
    <s v="Exclusivo víctimas"/>
    <n v="1"/>
    <n v="0"/>
    <n v="0"/>
    <n v="0"/>
    <n v="0"/>
    <n v="0"/>
    <n v="0"/>
    <n v="0"/>
    <n v="0"/>
    <n v="0"/>
    <n v="0"/>
    <n v="0"/>
    <n v="0"/>
    <x v="12"/>
    <s v="No aplica"/>
    <s v="No aplica"/>
    <s v="No aplica"/>
    <s v="No aplica"/>
    <s v="No aplica"/>
    <s v="No aplica"/>
    <s v="No aplica"/>
    <s v="No aplica"/>
    <s v="No aplica"/>
    <x v="12"/>
    <x v="12"/>
    <x v="8"/>
  </r>
  <r>
    <n v="1"/>
    <x v="9"/>
    <n v="301"/>
    <s v="Reparación Integral"/>
    <s v="Restitución de Vivienda"/>
    <n v="28"/>
    <s v="1075. Estructuración de instrumentos de financiación para el desarrollo territorial"/>
    <s v="Acompañar 5,000 hogares víctimas del conflicto residentes en Bogotá en la presentación a programas o esquemas financieros de acceso a vivienda."/>
    <n v="18"/>
    <s v="Acompañar hogares víctimas del conflicto residentes en Bogotá en la gestión a los programas de vivienda del Gobierno nacional o a los esquemas financieros de acceso a vivienda que desarrolle el Gobierno distrital."/>
    <s v="Acompañar"/>
    <s v=" 1000 hogares víctimas del conflicto residentes en Bogotá "/>
    <s v="en la gestión a los programas de vivienda del Gobierno nacional o a los esquemas financieros de acceso a vivienda que desarrolle el Gobierno distrital."/>
    <s v="Exclusivo víctimas"/>
    <n v="1435"/>
    <n v="149"/>
    <n v="0.10383275261324042"/>
    <n v="0.10383275261324042"/>
    <n v="381"/>
    <n v="0.26550522648083624"/>
    <n v="0.26550522648083624"/>
    <n v="861"/>
    <n v="0.6"/>
    <n v="0.6"/>
    <n v="1331"/>
    <n v="0.92752613240418114"/>
    <n v="0.92752613240418114"/>
    <x v="37"/>
    <n v="246728000"/>
    <n v="136107000"/>
    <n v="0.55164796861320964"/>
    <n v="302728000"/>
    <n v="198249267"/>
    <n v="0.65487588528315843"/>
    <n v="12695431904"/>
    <n v="12695431904"/>
    <n v="1"/>
    <x v="37"/>
    <x v="36"/>
    <x v="1"/>
  </r>
  <r>
    <n v="2"/>
    <x v="9"/>
    <n v="302"/>
    <s v="Reparación Integral"/>
    <s v="Restitución de Vivienda"/>
    <n v="28"/>
    <s v="1075. Estructuración de instrumentos de financiación para el desarrollo territorial"/>
    <s v="Apoyar la gestion de 80 hectáreas útiles para la construcción de Vivienda de Interes Social - VIS, mediante la aplicación de instrumentos de financiación."/>
    <n v="20"/>
    <s v="Beneficiar hogares víctimas del conflicto con el programa de financiación de vivienda en los esquemas de complementariedad con el Gobierno nacional, cierre financiero y leasing habitacional."/>
    <s v="Beneficiar"/>
    <s v="por demanda  hogares víctimas del conflicto"/>
    <s v=" con el programa de financiación de vivienda en los esquemas de complementariedad con el Gobierno nacional, cierre financiero y leasing habitacional."/>
    <s v="Social y Económica"/>
    <s v="(por demanda)"/>
    <n v="121"/>
    <s v="(por demanda)"/>
    <n v="1"/>
    <n v="299"/>
    <s v="(por demanda)"/>
    <n v="1"/>
    <n v="664"/>
    <s v="(por demanda)"/>
    <n v="1"/>
    <n v="929"/>
    <s v="(por demanda)"/>
    <n v="1"/>
    <x v="12"/>
    <s v="No aplica"/>
    <s v="No aplica"/>
    <s v="No aplica"/>
    <s v="No aplica"/>
    <s v="No aplica"/>
    <s v="No aplica"/>
    <s v="No aplica"/>
    <s v="No aplica"/>
    <s v="No aplica"/>
    <x v="38"/>
    <x v="37"/>
    <x v="1"/>
  </r>
  <r>
    <s v="2.1"/>
    <x v="9"/>
    <n v="303"/>
    <s v="Reparación Integral"/>
    <s v="Restitución de Vivienda"/>
    <n v="28"/>
    <s v="1075. Estructuración de instrumentos de financiación para el desarrollo territorial"/>
    <s v="Apoyar la gestion de 80 hectáreas útiles para la construcción de Vivienda de Interes Social - VIS, mediante la aplicación de instrumentos de financiación."/>
    <n v="20"/>
    <s v="Beneficiar hogares víctimas del conflicto en proceso de retorno con el programa de financiación de vivienda en los esquemas de complementariedad con el Gobierno nacional, cierre financiero y leasing habitacional."/>
    <s v="Beneficiar"/>
    <s v=" por demanda hogares víctimas del conflicto "/>
    <s v="en proceso de retorno con el programa de financiación de vivienda en los esquemas de complementariedad con el Gobierno nacional, cierre financiero y leasing habitacional."/>
    <s v="Exclusivo víctimas"/>
    <s v="(por demanda)"/>
    <n v="0"/>
    <s v="(por demanda)"/>
    <n v="0"/>
    <n v="0"/>
    <s v="(por demanda)"/>
    <n v="0"/>
    <n v="0"/>
    <s v="(por demanda)"/>
    <n v="0"/>
    <n v="0"/>
    <s v="(por demanda)"/>
    <n v="0"/>
    <x v="12"/>
    <s v="No aplica"/>
    <s v="No aplica"/>
    <s v="No aplica"/>
    <s v="No aplica"/>
    <s v="No aplica"/>
    <s v="No aplica"/>
    <s v="No aplica"/>
    <s v="No aplica"/>
    <s v="No aplica"/>
    <x v="12"/>
    <x v="12"/>
    <x v="8"/>
  </r>
  <r>
    <n v="4"/>
    <x v="9"/>
    <n v="304"/>
    <s v="Reparación Integral"/>
    <s v="Restitución de Vivienda"/>
    <n v="28"/>
    <s v="1151.Formulación de la política de gestión integral del hábitat 2018 - 2030"/>
    <s v="Formular 1 política de gestión integral del hábitat 2018 - 2030"/>
    <n v="116"/>
    <s v="Formar funcionarios de la SDHT que atienden a población víctima , en materia de atención a víctimas y política pública de víctimas."/>
    <s v="Formar "/>
    <s v="30 funcionarios de la SDHT "/>
    <s v="que atienden a población víctima , en materia de atención a víctimas y política pública de víctimas."/>
    <s v="Social y Económica"/>
    <n v="30"/>
    <n v="0"/>
    <n v="0"/>
    <n v="0"/>
    <n v="0"/>
    <n v="0"/>
    <n v="0"/>
    <n v="25"/>
    <n v="0.83333333333333337"/>
    <n v="0.83333333333333337"/>
    <n v="20"/>
    <n v="0.66666666666666663"/>
    <n v="0.66666666666666663"/>
    <x v="12"/>
    <s v="No aplica"/>
    <s v="No aplica"/>
    <s v="No aplica"/>
    <s v="No aplica"/>
    <s v="No aplica"/>
    <s v="No aplica"/>
    <s v="No aplica"/>
    <s v="No aplica"/>
    <s v="No aplica"/>
    <x v="12"/>
    <x v="12"/>
    <x v="8"/>
  </r>
  <r>
    <n v="5"/>
    <x v="9"/>
    <n v="305"/>
    <s v="Transversal"/>
    <s v="Fortalecimiento Institucional"/>
    <n v="32"/>
    <s v="1151.Formulación de la política de gestión integral del hábitat 2018 - 2030"/>
    <s v="Formular 1 política de gestión integral del hábitat 2018 - 2030"/>
    <n v="116"/>
    <s v="Realizar seguimientos a la implementación de la Política Pública de Víctimas, en materia de vivienda, con participación de representantes de las mesas de participación efectiva de las víctimas."/>
    <s v="Realizar "/>
    <s v="10 seguimientos a la implementación de la Política Pública de Víctimas, "/>
    <s v="en materia de vivienda, con participación de representantes de las mesas de participación efectiva de las víctimas."/>
    <s v="Fortalecimiento institucional"/>
    <n v="10"/>
    <n v="1"/>
    <n v="0.1"/>
    <n v="0.1"/>
    <n v="4"/>
    <n v="0.4"/>
    <n v="0.4"/>
    <n v="5"/>
    <n v="0.5"/>
    <n v="0.5"/>
    <n v="7"/>
    <n v="0.7"/>
    <n v="0.7"/>
    <x v="12"/>
    <s v="No aplica"/>
    <s v="No aplica"/>
    <s v="No aplica"/>
    <s v="No aplica"/>
    <s v="No aplica"/>
    <s v="No aplica"/>
    <s v="No aplica"/>
    <s v="No aplica"/>
    <s v="No aplica"/>
    <x v="12"/>
    <x v="12"/>
    <x v="8"/>
  </r>
  <r>
    <n v="6"/>
    <x v="9"/>
    <n v="306"/>
    <s v="Transversal"/>
    <s v="Fortalecimiento Institucional"/>
    <n v="32"/>
    <s v="800. Apoyo a la generación de vivienda"/>
    <s v="Implementar el 100% de la estrategia de participación en los proyectos de vivienda de interés social y prioritario priorizados por la SDHT. _x000a__x000a_ "/>
    <n v="117"/>
    <s v="Expedir  un acto administrativo de reglamentación de la mesa de proyectos de vivienda gratuita con el fin de realizar seguimiento a los dirferentes componentes de los mismos (fallas estructurales, problemas de convivencia y seguridad)"/>
    <s v="Expedir "/>
    <s v=" un acto administrativo de reglamentación de la mesa de proyectos de vivienda gratuita"/>
    <s v=" con el fin de realizar seguimiento a los dirferentes componentes de los mismos (fallas estructurales, problemas de convivencia y seguridad)"/>
    <s v="Fortalecimiento institucional"/>
    <n v="1"/>
    <n v="0"/>
    <n v="0"/>
    <n v="0"/>
    <n v="0"/>
    <n v="0"/>
    <n v="0"/>
    <n v="0"/>
    <n v="0"/>
    <n v="0"/>
    <n v="0"/>
    <n v="0"/>
    <n v="0"/>
    <x v="12"/>
    <s v="No aplica"/>
    <s v="No aplica"/>
    <s v="No aplica"/>
    <s v="No aplica"/>
    <s v="No aplica"/>
    <s v="No aplica"/>
    <s v="No aplica"/>
    <s v="No aplica"/>
    <s v="No aplica"/>
    <x v="12"/>
    <x v="12"/>
    <x v="8"/>
  </r>
  <r>
    <s v="1.1"/>
    <x v="10"/>
    <n v="307"/>
    <s v="Asistencia y Atención"/>
    <s v="Seguridad alimentaria_x000a_Educación_x000a_Información y Orientación"/>
    <n v="36"/>
    <s v="1096. Desarrollo Integral desde la Gestación hasta la Adolescencia"/>
    <s v="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
    <n v="109"/>
    <s v="Atender niños, niñas y adolescentes mayores de 6 años y menores de 18 años en riesgo social o en situación de trabajo infantil y cuyos acudientes habiten en Bogotá y sean víctimas del conflicto armado , a través de los servicios de los Centros AMAR."/>
    <s v="Atender"/>
    <s v=" 1304 niños, niñas y adolescentes mayores de 6 años y menores de 18 años"/>
    <s v=" en riesgo social o en situación de trabajo infantil y cuyos acudientes habiten en Bogotá y sean víctimas del conflicto armado , a través de los servicios de los Centros AMAR."/>
    <s v="Social y Económica"/>
    <n v="1304"/>
    <n v="366"/>
    <n v="0.28067484662576686"/>
    <n v="0.28067484662576686"/>
    <n v="495"/>
    <n v="0.379601226993865"/>
    <n v="0.379601226993865"/>
    <n v="1229"/>
    <n v="0.94248466257668717"/>
    <n v="0.94248466257668717"/>
    <n v="1468"/>
    <n v="1.1257668711656441"/>
    <n v="1"/>
    <x v="38"/>
    <n v="1182635833"/>
    <n v="174173578.94000003"/>
    <n v="0.14727574971085797"/>
    <n v="1146662756"/>
    <n v="327502646"/>
    <n v="0.28561374675013862"/>
    <n v="1155483852.2206373"/>
    <n v="663782030.2404002"/>
    <n v="0.57446240288406236"/>
    <x v="39"/>
    <x v="38"/>
    <x v="1"/>
  </r>
  <r>
    <s v="1.2"/>
    <x v="10"/>
    <n v="308"/>
    <s v="Asistencia y Atención"/>
    <s v="Seguridad alimentaria_x000a_Educación_x000a_Información y Orientación"/>
    <n v="36"/>
    <s v="1096. Desarrollo Integral desde la Gestación hasta la Adolescencia"/>
    <s v="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
    <n v="109"/>
    <s v="Atender niños, niñas y adolescentes mayores de 6 años y menores de 18 años, en condición de vulnerabilidad y víctimas del conflicto armado bajo la categoria de afectados se atiende tambien a niñas, niños y adolescentes hijos e hijas de excombatientes o en riesgo de utilización por grupos organizados al margen de la ley  , en la estrategia Atrapasueños."/>
    <s v="Atender "/>
    <s v="3101 niños, niñas y adolescentes mayores de 6 años y menores de 18 años, en condición de vulnerabilidad y víctimas del conflicto armado "/>
    <s v="bajo la categoria de afectados se atiende tambien a niñas, niños y adolescentes hijos e hijas de excombatientes o en riesgo de utilización por grupos organizados al margen de la ley  , en la estrategia Atrapasueños."/>
    <s v="Social y Económica"/>
    <n v="3101"/>
    <n v="594"/>
    <n v="0.19155111254434054"/>
    <n v="0.19155111254434054"/>
    <n v="1066"/>
    <n v="0.34376007739438891"/>
    <n v="0.34376007739438891"/>
    <n v="2483"/>
    <n v="0.80070944856497905"/>
    <n v="0.80070944856497905"/>
    <n v="3261"/>
    <n v="1.0515962592712029"/>
    <n v="1"/>
    <x v="39"/>
    <n v="567029168"/>
    <n v="42688217.130000003"/>
    <n v="7.5283988089304074E-2"/>
    <n v="549781437.81532979"/>
    <n v="86388246.767199993"/>
    <n v="0.15713198159341565"/>
    <n v="554010819.79739308"/>
    <n v="172899390.31220001"/>
    <n v="0.31208666714384914"/>
    <x v="40"/>
    <x v="39"/>
    <x v="1"/>
  </r>
  <r>
    <s v="1.3"/>
    <x v="10"/>
    <n v="309"/>
    <s v="Asistencia y Atención"/>
    <s v="Seguridad alimentaria_x000a_Educación_x000a_Información y Orientación"/>
    <n v="36"/>
    <s v="1096. Desarrollo Integral desde la Gestación hasta la Adolescencia"/>
    <s v="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
    <n v="109"/>
    <s v="Atender adolescentes desde los 14 años o jóvenes vinculados al Sistema de Responsabilidad Penal y Adolescente (SRPA), sancionados con la prestación de servicios a la comunidad y libertad asistida, y que sean víctimas del conflicto armado , por medio de los Centros Forjar."/>
    <s v="Atender "/>
    <s v="139 adolescentes desde los 14 años o jóvenes "/>
    <s v="vinculados al Sistema de Responsabilidad Penal y Adolescente (SRPA), sancionados con la prestación de servicios a la comunidad y libertad asistida, y que sean víctimas del conflicto armado , por medio de los Centros Forjar."/>
    <s v="Social y Económica"/>
    <n v="139"/>
    <n v="72"/>
    <n v="0.51798561151079137"/>
    <n v="0.51798561151079137"/>
    <n v="77"/>
    <n v="0.5539568345323741"/>
    <n v="0.5539568345323741"/>
    <n v="86"/>
    <n v="0.61870503597122306"/>
    <n v="0.61870503597122306"/>
    <n v="91"/>
    <n v="0.65467625899280579"/>
    <n v="0.65467625899280579"/>
    <x v="40"/>
    <n v="845857149"/>
    <n v="142599584.97"/>
    <n v="0.16858589554818551"/>
    <n v="820128109.4654299"/>
    <n v="246952449.87210003"/>
    <n v="0.30111448080113584"/>
    <n v="826437225.79889512"/>
    <n v="463242226.88520002"/>
    <n v="0.56052923612848626"/>
    <x v="41"/>
    <x v="40"/>
    <x v="1"/>
  </r>
  <r>
    <s v="1.4"/>
    <x v="10"/>
    <n v="310"/>
    <s v="Asistencia y Atención"/>
    <s v="Seguridad alimentaria_x000a_Educación_x000a_Información y Orientación"/>
    <n v="36"/>
    <s v="1096. Desarrollo Integral desde la Gestación hasta la Adolescencia"/>
    <s v="Atender integralmente en 61.241  cupos a niños y niñas de 0 a 5 años en ámbitos institucionales con enfoque diferencial"/>
    <n v="120"/>
    <s v="Atender  niños y niñas menores de 4 años, víctimas del conflicto armado que se encuentren en emergencia humanitaria o que pertenezcan a familias víctimas de conflicto armado en inestabilidad socioeconómica  en los Jardines Infantiles Diurnos."/>
    <s v="Atender "/>
    <s v="5742  niños y niñas menores de 4 años, víctimas del conflicto armado "/>
    <s v="que se encuentren en emergencia humanitaria o que pertenezcan a familias víctimas de conflicto armado en inestabilidad socioeconómica  en los Jardines Infantiles Diurnos."/>
    <s v="Social y Económica"/>
    <n v="5742"/>
    <n v="3219"/>
    <n v="0.56060606060606055"/>
    <n v="0.56060606060606055"/>
    <n v="3702"/>
    <n v="0.64472309299895503"/>
    <n v="0.64472309299895503"/>
    <n v="3914"/>
    <n v="0.68164402647161271"/>
    <n v="0.68164402647161271"/>
    <n v="3976"/>
    <n v="0.69244165795889934"/>
    <n v="0.69244165795889934"/>
    <x v="41"/>
    <n v="28873214039"/>
    <n v="4758389588.999999"/>
    <n v="0.16480290633985831"/>
    <n v="27994956916.768673"/>
    <n v="8881345507.2300014"/>
    <n v="0.31724805055549749"/>
    <n v="28210317709.673779"/>
    <n v="18999307581.73"/>
    <n v="0.67348789819601451"/>
    <x v="42"/>
    <x v="41"/>
    <x v="1"/>
  </r>
  <r>
    <s v="1.5"/>
    <x v="10"/>
    <n v="311"/>
    <s v="Asistencia y Atención"/>
    <s v="Seguridad alimentaria_x000a_Educación_x000a_Información y Orientación"/>
    <n v="36"/>
    <s v="1096. Desarrollo Integral desde la Gestación hasta la Adolescencia"/>
    <s v="Atender integralmente en 61.241  cupos a niños y niñas de 0 a 5 años en ámbitos institucionales con enfoque diferencial"/>
    <n v="120"/>
    <s v="Atender niños y niñas menores de 4 años, víctimas del conflicto armado que se encuentren en emergencia humanitaria o que pertenezcan a familias víctimas de conflicto armado en inestabilidad socioeconómica  en los Jardines Infantiles Nocturnos."/>
    <s v="Atender "/>
    <s v="66 niños y niñas menores de 4 años, víctimas del conflicto armado"/>
    <s v=" que se encuentren en emergencia humanitaria o que pertenezcan a familias víctimas de conflicto armado en inestabilidad socioeconómica  en los Jardines Infantiles Nocturnos."/>
    <s v="Social y Económica"/>
    <n v="66"/>
    <n v="26"/>
    <n v="0.39393939393939392"/>
    <n v="0.39393939393939392"/>
    <n v="32"/>
    <n v="0.48484848484848486"/>
    <n v="0.48484848484848486"/>
    <n v="32"/>
    <n v="0.48484848484848486"/>
    <n v="0.48484848484848486"/>
    <n v="36"/>
    <n v="0.54545454545454541"/>
    <n v="0.54545454545454541"/>
    <x v="42"/>
    <n v="290975887"/>
    <n v="39393720"/>
    <n v="0.13538482657843054"/>
    <n v="282125066.13848644"/>
    <n v="69386011.799999997"/>
    <n v="0.24594061332338529"/>
    <n v="284295409.8229804"/>
    <n v="140933581.59999996"/>
    <n v="0.49572936013196195"/>
    <x v="43"/>
    <x v="42"/>
    <x v="1"/>
  </r>
  <r>
    <s v="1.6"/>
    <x v="10"/>
    <n v="312"/>
    <s v="Asistencia y Atención"/>
    <s v="Seguridad alimentaria_x000a_Educación_x000a_Información y Orientación"/>
    <n v="36"/>
    <s v="1096. Desarrollo Integral desde la Gestación hasta la Adolescencia"/>
    <s v="Atender  17.530 niñas, niños y adolescentes pertenecientes a grupos poblacionales históricamente segregados"/>
    <n v="121"/>
    <s v="Atender niños y niñas menores de 6 años de los pueblos étnicos que habitan en Bogotá, víctimas del conflicto armado , a través de las Casas de Pensamiento Intercultural."/>
    <s v="Atender "/>
    <s v="209 niños y niñas menores de 6 años de los pueblos étnicos"/>
    <s v=" que habitan en Bogotá, víctimas del conflicto armado , a través de las Casas de Pensamiento Intercultural."/>
    <s v="Social y Económica"/>
    <n v="209"/>
    <n v="153"/>
    <n v="0.73205741626794263"/>
    <n v="0.73205741626794263"/>
    <n v="169"/>
    <n v="0.80861244019138756"/>
    <n v="0.80861244019138756"/>
    <n v="212"/>
    <n v="1.0143540669856459"/>
    <n v="1"/>
    <n v="220"/>
    <n v="1.0526315789473684"/>
    <n v="1"/>
    <x v="43"/>
    <n v="1373696817"/>
    <n v="268470900"/>
    <n v="0.19543679265873992"/>
    <n v="1331912102.2229354"/>
    <n v="460473612.79999995"/>
    <n v="0.34572372458473682"/>
    <n v="1342158292.1801991"/>
    <n v="950159138"/>
    <n v="0.70793373891582001"/>
    <x v="44"/>
    <x v="43"/>
    <x v="1"/>
  </r>
  <r>
    <s v="1.7"/>
    <x v="10"/>
    <n v="313"/>
    <s v="Asistencia y Atención"/>
    <s v="Seguridad alimentaria_x000a_Educación_x000a_Información y Orientación"/>
    <n v="36"/>
    <s v="1096. Desarrollo Integral desde la Gestación hasta la Adolescencia"/>
    <s v="Atender integralmente  15.000 mujeres gestantes y niñas y niños de 0 a 2 años con enfoque diferencia"/>
    <n v="122"/>
    <s v="Atender mujeres gestantes, niñas y niños menores de 2 años habitantes de la zona urbana de Bogotá, víctimas del conflicto armado , a través de la estrategia Creciendo en Familia."/>
    <s v="Atender"/>
    <s v=" 2211 mujeres gestantes, niñas y niños menores de 2 años habitantes de la zona urbana de Bogotá, víctimas del conflicto armado , "/>
    <s v="a través de la estrategia Creciendo en Familia."/>
    <s v="Social y Económica"/>
    <n v="2211"/>
    <n v="420"/>
    <n v="0.18995929443690637"/>
    <n v="0.18995929443690637"/>
    <n v="735"/>
    <n v="0.33242876526458615"/>
    <n v="0.33242876526458615"/>
    <n v="1029"/>
    <n v="0.46540027137042062"/>
    <n v="0.46540027137042062"/>
    <n v="1195"/>
    <n v="0.54047942107643598"/>
    <n v="0.54047942107643598"/>
    <x v="44"/>
    <n v="14986109"/>
    <n v="2847180"/>
    <n v="0.18998794149969148"/>
    <n v="14530265.845649151"/>
    <n v="5132041.95"/>
    <n v="0.35319670021981775"/>
    <n v="14642044.891530326"/>
    <n v="6207326.9299999997"/>
    <n v="0.42393852607231253"/>
    <x v="45"/>
    <x v="44"/>
    <x v="1"/>
  </r>
  <r>
    <s v="1.8"/>
    <x v="10"/>
    <n v="314"/>
    <s v="Asistencia y Atención"/>
    <s v="Seguridad alimentaria_x000a_Educación_x000a_Información y Orientación"/>
    <n v="36"/>
    <s v="1096. Desarrollo Integral desde la Gestación hasta la Adolescencia"/>
    <s v="Atender  17.530 niñas, niños y adolescentes pertenecientes a grupos poblacionales históricamente segregados"/>
    <n v="121"/>
    <s v="Atender mujeres gestantes, niñas y niños menores de 6 años habitantes de la zona rural de Bogotá, víctimas del conflicto armado , a través de la estrategia Creciendo en Familia en la Ruralidad."/>
    <s v="Atender "/>
    <s v="27 mujeres gestantes, niñas y niños menores de 6 años habitantes de la zona rural de Bogotá, víctimas del conflicto armado,"/>
    <s v=" a través de la estrategia Creciendo en Familia en la Ruralidad."/>
    <s v="Social y Económica"/>
    <n v="27"/>
    <n v="17"/>
    <n v="0.62962962962962965"/>
    <n v="0.62962962962962965"/>
    <n v="19"/>
    <n v="0.70370370370370372"/>
    <n v="0.70370370370370372"/>
    <n v="28"/>
    <n v="1.037037037037037"/>
    <n v="1"/>
    <n v="29"/>
    <n v="1.0740740740740742"/>
    <n v="1"/>
    <x v="45"/>
    <n v="35793709"/>
    <n v="5931126.25"/>
    <n v="0.1657030359720475"/>
    <n v="34704946.252012759"/>
    <n v="10947435.587200001"/>
    <n v="0.31544309297309714"/>
    <n v="34971925.935703062"/>
    <n v="33191395.906599998"/>
    <n v="0.94908687521594837"/>
    <x v="46"/>
    <x v="45"/>
    <x v="1"/>
  </r>
  <r>
    <s v="1.9"/>
    <x v="10"/>
    <n v="315"/>
    <s v="Transversal"/>
    <s v="Fortalecimiento Institucional"/>
    <n v="32"/>
    <s v="1096. Desarrollo Integral desde la Gestación hasta la Adolescencia"/>
    <s v="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
    <n v="109"/>
    <s v="Realizar consejos consultivos de niños donde participen niños y niñas víctimas del conflicto armado , en 4 localidades priorizadas por la ACDVPR."/>
    <s v="Realizar "/>
    <s v="10 consejos consultivos de niños donde participen niños y niñas víctimas del conflicto armado, "/>
    <s v="en 4 localidades priorizadas por la ACDVPR."/>
    <s v="Fortalecimiento institucional"/>
    <n v="10"/>
    <n v="0"/>
    <n v="0"/>
    <n v="0"/>
    <n v="8"/>
    <n v="0.8"/>
    <n v="0.8"/>
    <n v="10"/>
    <n v="1"/>
    <n v="1"/>
    <n v="16"/>
    <n v="1.6"/>
    <n v="1"/>
    <x v="12"/>
    <s v="No aplica"/>
    <s v="No aplica"/>
    <s v="No aplica"/>
    <s v="No aplica"/>
    <s v="No aplica"/>
    <s v="No aplica"/>
    <s v="No aplica"/>
    <s v="No aplica"/>
    <s v="No aplica"/>
    <x v="12"/>
    <x v="12"/>
    <x v="8"/>
  </r>
  <r>
    <s v="1.10"/>
    <x v="10"/>
    <n v="316"/>
    <s v="Asistencia y Atención"/>
    <s v="Información y Orientación"/>
    <n v="12"/>
    <s v="1096. Desarrollo Integral desde la Gestación hasta la Adolescencia"/>
    <s v="Atender integralmente 43.000 niños, niñas y adolescentes de 6 a 17 años y 11 meses en riesgo o situación de trabajo infantil, victimas y/o afectados por el conflicto armado, o vinculados al sistema de responsabilidad penal adolescente en medio abierto  en el marco de la ruta integral de atenciones."/>
    <n v="109"/>
    <s v="Realizar encuentro con las familias víctimas, participantes de la Estrategia Atrapasueños , para realizar acciones de retroalimentación del proceso de atención."/>
    <s v="Realizar "/>
    <s v="16 encuentros con las familias víctimas, "/>
    <s v="participantes de la Estrategia Atrapasueños , para realizar acciones de retroalimentación del proceso de atención."/>
    <s v="Social y Económica"/>
    <n v="16"/>
    <n v="0"/>
    <n v="0"/>
    <n v="0"/>
    <n v="3"/>
    <n v="0.1875"/>
    <n v="0.1875"/>
    <n v="10"/>
    <n v="0.625"/>
    <n v="0.625"/>
    <n v="16"/>
    <n v="1"/>
    <n v="1"/>
    <x v="12"/>
    <s v="No aplica"/>
    <s v="No aplica"/>
    <s v="No aplica"/>
    <s v="No aplica"/>
    <s v="No aplica"/>
    <s v="No aplica"/>
    <s v="No aplica"/>
    <s v="No aplica"/>
    <s v="No aplica"/>
    <x v="12"/>
    <x v="12"/>
    <x v="8"/>
  </r>
  <r>
    <s v="2.1"/>
    <x v="10"/>
    <n v="317"/>
    <s v="Asistencia y Atención"/>
    <s v="Atención Humanitaria_x000a_Información y Orientación"/>
    <n v="36"/>
    <s v="1099. Envejecimiento Digno, Activo y Feliz"/>
    <s v="Entregar a 90.318 personas mayores en situaciones de vulnerabilidad socioeconómica apoyos económicos."/>
    <n v="111"/>
    <s v="Entregar a hombres mayores de 59 años y mujeres mayores de 54 años que no cuenten con pensión ni apoyo económico y que sean víctimas del conflicto armado , apoyos económicos."/>
    <s v="Entregar "/>
    <s v="7520 a hombres mayores de 59 años y mujeres mayores de 54 años "/>
    <s v="que no cuenten con pensión ni apoyo económico y que sean víctimas del conflicto armado , apoyos económicos."/>
    <s v="Social y Económica"/>
    <n v="7520"/>
    <n v="7120"/>
    <n v="0.94680851063829785"/>
    <n v="0.94680851063829785"/>
    <n v="7188"/>
    <n v="0.95585106382978724"/>
    <n v="0.95585106382978724"/>
    <n v="7435"/>
    <n v="0.98869680851063835"/>
    <n v="0.98869680851063835"/>
    <n v="7906"/>
    <n v="1.0513297872340426"/>
    <n v="1"/>
    <x v="46"/>
    <n v="6502932979"/>
    <n v="1856841995.9342968"/>
    <n v="0.28553915624390086"/>
    <n v="6502932978.999999"/>
    <n v="2996805000"/>
    <n v="0.46083897983842353"/>
    <n v="5124787911.76369"/>
    <n v="5107515000"/>
    <n v="0.99662953627328832"/>
    <x v="47"/>
    <x v="46"/>
    <x v="1"/>
  </r>
  <r>
    <s v="2.2"/>
    <x v="10"/>
    <n v="318"/>
    <s v="Asistencia y Atención"/>
    <s v="Seguridad alimentaria_x000a_Información y Orientación"/>
    <n v="36"/>
    <s v="1099. Envejecimiento Digno, Activo y Feliz"/>
    <s v="Atender a  500 personas mayores en situación de vulnerabilidad asociada a la falta de lugar estable para dormir  en el servicio Centro Noche."/>
    <n v="95"/>
    <s v="Atender personas mayores de 60 años sin un techo digno y seguro de forma permanente, vícimas del conflicto armado , a través de los Centros Noche."/>
    <s v="Atender"/>
    <s v="por demanda personas mayores de 60 años sin un techo digno y seguro de forma permanente, vícimas del conflicto armado,"/>
    <s v=" a través de los Centros Noche."/>
    <s v="Social y Económica"/>
    <s v="(por demanda)"/>
    <n v="25"/>
    <s v="(por demanda)"/>
    <n v="1"/>
    <n v="65"/>
    <s v="(por demanda)"/>
    <n v="1"/>
    <n v="73"/>
    <s v="(por demanda)"/>
    <n v="1"/>
    <n v="73"/>
    <s v="(por demanda)"/>
    <n v="1"/>
    <x v="47"/>
    <n v="102805772"/>
    <n v="32699296.000000004"/>
    <n v="0.31806867808939759"/>
    <n v="102805772"/>
    <n v="85332797.280000001"/>
    <n v="0.83003897174178121"/>
    <n v="218992543.60000002"/>
    <n v="218992543.60000002"/>
    <n v="1"/>
    <x v="48"/>
    <x v="47"/>
    <x v="1"/>
  </r>
  <r>
    <s v="2.3"/>
    <x v="10"/>
    <n v="319"/>
    <s v="Asistencia y Atención"/>
    <s v="Seguridad alimentaria_x000a_Información y Orientación"/>
    <n v="36"/>
    <s v="1099. Envejecimiento Digno, Activo y Feliz"/>
    <s v="Atender integralmente a 42.000 personas mayores en condición de fragilidad social en la ciudad de Bogotá  a través del servicio Centros Día."/>
    <n v="112"/>
    <s v="Atender personas mayores de 60 años a quienes se identifique vulneración en su integridad y que sean vícimas del conflicto armado en los Centros Día."/>
    <s v="Atender"/>
    <s v="592 personas mayores de 60 años a quienes se identifique vulneración en su integridad y que sean vícimas del conflicto armado en los Centros Día."/>
    <m/>
    <s v="Social y Económica"/>
    <n v="592"/>
    <n v="341"/>
    <n v="0.57601351351351349"/>
    <n v="0.57601351351351349"/>
    <n v="438"/>
    <n v="0.73986486486486491"/>
    <n v="0.73986486486486491"/>
    <n v="534"/>
    <n v="0.90202702702702697"/>
    <n v="0.90202702702702697"/>
    <n v="579"/>
    <n v="0.97804054054054057"/>
    <n v="0.97804054054054057"/>
    <x v="48"/>
    <n v="3529437612"/>
    <n v="1246019634"/>
    <n v="0.35303631087388093"/>
    <n v="3529437612"/>
    <n v="2287561169.2200003"/>
    <n v="0.64813758470821226"/>
    <n v="4443870707.915"/>
    <n v="4443870707.915"/>
    <n v="1"/>
    <x v="49"/>
    <x v="48"/>
    <x v="1"/>
  </r>
  <r>
    <s v="2.4"/>
    <x v="10"/>
    <n v="320"/>
    <s v="Asistencia y Atención"/>
    <s v="Seguridad alimentaria_x000a_Información y Orientación"/>
    <n v="36"/>
    <s v="1099. Envejecimiento Digno, Activo y Feliz"/>
    <s v="Atender integralmente a 2.226 personas mayores en condición de fragilidad social en la ciudad de Bogotá a través del servicio Centro de Protección Social."/>
    <n v="97"/>
    <s v="Atender personas mayores de 60 años en condición de vulnerabilidad, sin redes familiares o sociales de apoyo, y vñictimas del conflicto armado , a través de los Centros de Protección Social."/>
    <s v="Atender"/>
    <s v="por demanda  personas mayores de 60 años en condición de vulnerabilidad, "/>
    <s v="sin redes familiares o sociales de apoyo, y vñictimas del conflicto armado , a través de los Centros de Protección Social."/>
    <s v="Social y Económica"/>
    <s v="(por demanda)"/>
    <n v="54"/>
    <s v="(por demanda)"/>
    <n v="1"/>
    <n v="57"/>
    <s v="(por demanda)"/>
    <n v="1"/>
    <n v="57"/>
    <s v="(por demanda)"/>
    <n v="1"/>
    <n v="60"/>
    <s v="(por demanda)"/>
    <n v="1"/>
    <x v="49"/>
    <n v="866754214"/>
    <n v="243144200"/>
    <n v="0.28052266267954945"/>
    <n v="866754214"/>
    <n v="417052356.00000006"/>
    <n v="0.48116565141960771"/>
    <n v="837034067.00489831"/>
    <n v="747857147"/>
    <n v="0.89346082373445801"/>
    <x v="50"/>
    <x v="49"/>
    <x v="1"/>
  </r>
  <r>
    <s v="3.2"/>
    <x v="10"/>
    <n v="321"/>
    <s v="Asistencia y Atención"/>
    <s v="Seguridad alimentaria_x000a_Información y Orientación"/>
    <n v="36"/>
    <s v="1113. Por una Ciudad Incluyente y sin Barreras"/>
    <s v="Atender 3.289 personas con discapacidad en centros crecer, centros de protección, centro renacer y centros integrarte."/>
    <n v="101"/>
    <s v="Atender niños, niñas, adolescentes y jóvenes con discapacidad cognitiva o múltiple, con medida de restablecimiento de derechos consistente en ubicación institucional, y que sean víctimas del conflicto armado , a través de los Centros Renacer."/>
    <s v="Atender "/>
    <s v="por demanda niños, niñas, adolescentes y jóvenes con discapacidad cognitiva o múltiple, "/>
    <s v="con medida de restablecimiento de derechos consistente en ubicación institucional, y que sean víctimas del conflicto armado , a través de los Centros Renacer."/>
    <s v="Social y Económica"/>
    <s v="(por demanda)"/>
    <n v="1"/>
    <s v="(por demanda)"/>
    <n v="1"/>
    <n v="1"/>
    <s v="(por demanda)"/>
    <n v="1"/>
    <n v="2"/>
    <s v="(por demanda)"/>
    <n v="1"/>
    <n v="2"/>
    <s v="(por demanda)"/>
    <n v="1"/>
    <x v="50"/>
    <n v="45700272"/>
    <n v="12105504.510000002"/>
    <n v="0.26488911291381378"/>
    <n v="45526095.883989237"/>
    <n v="20924434.117400002"/>
    <n v="0.45961406773645119"/>
    <n v="47151635.785100006"/>
    <n v="47151635.785100006"/>
    <n v="1"/>
    <x v="51"/>
    <x v="50"/>
    <x v="1"/>
  </r>
  <r>
    <s v="3.3"/>
    <x v="10"/>
    <n v="322"/>
    <s v="Asistencia y Atención"/>
    <s v="Seguridad alimentaria_x000a_Información y Orientación"/>
    <n v="36"/>
    <s v="1113. Por una Ciudad Incluyente y sin Barreras"/>
    <s v="Atender 3.289 personas con discapacidad en centros crecer, centros de protección, centro renacer y centros integrarte."/>
    <n v="101"/>
    <s v="Atender personas con discapacidad cognitiva o discapacidad múltiple asociada a cognitiva mayores de 18 años y menores de 59 años 11 meses que requieran apoyos intermitentes, limitados, extensos y generalizados, que habiten en Bogotá y que sean víctimas del conflicto armado , en los Centros Integrarte de Atención Externa."/>
    <s v="Atender "/>
    <s v="por demanda personas con discapacidad cognitiva o discapacidad múltiple asociada a cognitiva mayores de 18 años y menores de 59 años 11 meses "/>
    <s v="que requieran apoyos intermitentes, limitados, extensos y generalizados, que habiten en Bogotá y que sean víctimas del conflicto armado , en los Centros Integrarte de Atención Externa."/>
    <s v="Social y Económica"/>
    <s v="(por demanda)"/>
    <n v="27"/>
    <s v="(por demanda)"/>
    <n v="1"/>
    <n v="30"/>
    <s v="(por demanda)"/>
    <n v="1"/>
    <n v="34"/>
    <s v="(por demanda)"/>
    <n v="1"/>
    <n v="35"/>
    <s v="(por demanda)"/>
    <n v="1"/>
    <x v="51"/>
    <n v="219593209"/>
    <n v="112621392"/>
    <n v="0.51286372885966613"/>
    <n v="221527842.25"/>
    <n v="221527842.25"/>
    <n v="1"/>
    <n v="442312094.53999996"/>
    <n v="442312094.53999996"/>
    <n v="1"/>
    <x v="52"/>
    <x v="51"/>
    <x v="1"/>
  </r>
  <r>
    <s v="3.4"/>
    <x v="10"/>
    <n v="323"/>
    <s v="Asistencia y Atención"/>
    <s v="Seguridad alimentaria_x000a_Información y Orientación"/>
    <n v="36"/>
    <s v="1113. Por una Ciudad Incluyente y sin Barreras"/>
    <s v="Atender 3.289 personas con discapacidad en centros crecer, centros de protección, centro renacer y centros integrarte."/>
    <n v="101"/>
    <s v="Atender niños, niñas, adolescentes y jóvenes entre los 6 y 17 años 11 meses, con discapacidad cognitiva no psicosocial que requieran apoyos extensos y generalizados, o con discapacidad múltiple que requieran apoyos intermitentes y limitados o con discapacidad múltiple asociada a discapacidad cognitiva, que requieran de apoyos de extensos a generalizados; y que habiten en Bogotá,  en los Centros Crecer y Centros Avanzar."/>
    <s v="Atender "/>
    <s v="243 niños, niñas, adolescentes y jóvenes entre los 6 y 17 años 11 meses, con discapacidad cognitiva no psicosocial "/>
    <s v="que requieran apoyos extensos y generalizados, o con discapacidad múltiple que requieran apoyos intermitentes y limitados o con discapacidad múltiple asociada a discapacidad cognitiva, que requieran de apoyos de extensos a generalizados; y que habiten en Bogotá,  en los Centros Crecer y Centros Avanzar."/>
    <s v="Social y Económica"/>
    <n v="243"/>
    <n v="137"/>
    <n v="0.56378600823045266"/>
    <n v="0.56378600823045266"/>
    <n v="160"/>
    <n v="0.65843621399176955"/>
    <n v="0.65843621399176955"/>
    <n v="170"/>
    <n v="0.69958847736625518"/>
    <n v="0.69958847736625518"/>
    <n v="166"/>
    <n v="0.6831275720164609"/>
    <n v="0.6831275720164609"/>
    <x v="52"/>
    <n v="1572177172"/>
    <n v="160654791.00000003"/>
    <n v="0.1021861873211323"/>
    <n v="1566185178.921715"/>
    <n v="315096573.09000003"/>
    <n v="0.20118730360284554"/>
    <n v="1286372521.5427549"/>
    <n v="644905254.18000019"/>
    <n v="0.50133631073412632"/>
    <x v="53"/>
    <x v="52"/>
    <x v="1"/>
  </r>
  <r>
    <s v="3.5"/>
    <x v="10"/>
    <n v="324"/>
    <s v="Asistencia y Atención"/>
    <s v="Seguridad alimentaria_x000a_Información y Orientación"/>
    <n v="36"/>
    <s v="1113. Por una Ciudad Incluyente y sin Barreras"/>
    <s v="Atender 3.289 personas con discapacidad en centros crecer, centros de protección, centro renacer y centros integrarte."/>
    <n v="101"/>
    <s v="Atender personas con discapacidad cognitiva, psicosocial o física, en condición de vulnerabilidad, de 18 años hasta los 59 años y 11 meses que requieran de apoyos de extensos a generalizados, que habiten en Bogotá D.C. que no cuenten con una red familiar o social de apoyo que garantice su cuidado y que sean víctimas del conflcto armado en los Centros Integrarte Atención Interna."/>
    <s v="Atender "/>
    <s v="personas con discapacidad cognitiva, psicosocial o física, en condición de vulnerabilidad, de 18 años hasta los 59 años y 11 meses que requieran de apoyos de extensos a generalizados,"/>
    <s v=" que habiten en Bogotá D.C. que no cuenten con una red familiar o social de apoyo que garantice su cuidado y que sean víctimas del conflcto armado en los Centros Integrarte Atención Interna."/>
    <s v="Social y Económica"/>
    <s v="(por demanda)"/>
    <n v="36"/>
    <s v="(por demanda)"/>
    <n v="1"/>
    <n v="36"/>
    <s v="(por demanda)"/>
    <n v="1"/>
    <n v="36"/>
    <s v="(por demanda)"/>
    <n v="1"/>
    <n v="24"/>
    <s v="(por demanda)"/>
    <n v="1"/>
    <x v="53"/>
    <n v="823943021"/>
    <n v="136175355"/>
    <n v="0.16527278164784651"/>
    <n v="820802750.95495629"/>
    <n v="245530420.47000003"/>
    <n v="0.2991344999567066"/>
    <n v="796305445.08365369"/>
    <n v="442985647.59000003"/>
    <n v="0.55630116599725543"/>
    <x v="54"/>
    <x v="53"/>
    <x v="1"/>
  </r>
  <r>
    <s v="4.1"/>
    <x v="10"/>
    <n v="325"/>
    <s v="Asistencia y Atención"/>
    <s v="Seguridad alimentaria_x000a_Información y Orientación"/>
    <n v="36"/>
    <s v="1108. Prevención y Atención Habitabilidad en Calle"/>
    <s v="Atender 10.181 personas en centros de atención transitoria para la inclusión social."/>
    <n v="113"/>
    <s v="Atender ciudadanos y ciudadanas habitantes de calle  víctimas del conflicto armado, de 29 años en adelante, por medio del Centro de Atención Transitoria"/>
    <s v="Atender"/>
    <s v="380 personas habitantes de calle mayores de 29 años y víctimas del conflicto armado , "/>
    <s v="por medio de los Hogares de Paso Día."/>
    <s v="Social y Económica"/>
    <n v="380"/>
    <n v="21"/>
    <n v="5.526315789473684E-2"/>
    <n v="5.526315789473684E-2"/>
    <n v="28"/>
    <n v="7.3684210526315783E-2"/>
    <n v="7.3684210526315783E-2"/>
    <n v="39"/>
    <n v="0.10263157894736842"/>
    <n v="0.10263157894736842"/>
    <n v="46"/>
    <n v="0.12105263157894737"/>
    <n v="0.12105263157894737"/>
    <x v="54"/>
    <n v="75204977"/>
    <n v="2005219.3777777776"/>
    <n v="2.6663386623704141E-2"/>
    <n v="75204977"/>
    <n v="2839891.9437777777"/>
    <n v="3.7762021305820993E-2"/>
    <n v="3958637.2549629598"/>
    <n v="3958637.2549629598"/>
    <n v="1"/>
    <x v="55"/>
    <x v="54"/>
    <x v="1"/>
  </r>
  <r>
    <s v="4.2"/>
    <x v="10"/>
    <n v="326"/>
    <s v="Asistencia y Atención"/>
    <s v="Seguridad alimentaria_x000a_Información y Orientación"/>
    <n v="36"/>
    <s v="1108. Prevención y Atención Habitabilidad en Calle"/>
    <s v="Atender 10.181 personas en centros de atención transitoria para la inclusión social."/>
    <n v="113"/>
    <s v="Atender ciudadanos y ciudadanas habitantes, o en riesgo de habitar calle víctimas del conflicto armado, de 29 años en adelante, por medio de los Hogares de Paso modalidad día "/>
    <s v="Atender "/>
    <s v="349 personas habitantes de calle mayores de 29 años y víctimas del conflicto armado ,"/>
    <s v=" por medio de los Hogares de Paso Día/Centros de Atención Transitoria."/>
    <s v="Social y Económica"/>
    <n v="812"/>
    <n v="465"/>
    <n v="0.57266009852216748"/>
    <n v="0.57266009852216748"/>
    <n v="610"/>
    <n v="0.75123152709359609"/>
    <n v="0.75123152709359609"/>
    <n v="384"/>
    <n v="0.47290640394088668"/>
    <n v="0.47290640394088668"/>
    <n v="421"/>
    <n v="0.51847290640394084"/>
    <n v="0.51847290640394084"/>
    <x v="55"/>
    <n v="523206928"/>
    <n v="333444512.34999996"/>
    <n v="0.63730905403836691"/>
    <n v="574621747.36516666"/>
    <n v="574621747.36516666"/>
    <n v="1"/>
    <n v="1080185813.8810666"/>
    <n v="1080185813.8810666"/>
    <n v="1"/>
    <x v="56"/>
    <x v="55"/>
    <x v="1"/>
  </r>
  <r>
    <s v="4.3"/>
    <x v="10"/>
    <n v="327"/>
    <s v="Asistencia y Atención"/>
    <s v="Seguridad alimentaria_x000a_Información y Orientación"/>
    <n v="36"/>
    <s v="1108. Prevención y Atención Habitabilidad en Calle"/>
    <s v="Atender 10.181 personas en centros de atención transitoria para la inclusión social."/>
    <n v="113"/>
    <s v="Atender ciudadanos y ciudadanas habitantes, o en riesgo de habitar calle víctimas del conflicto armado, de 29 años en adelante, por medio de los Hogares de Paso modalidad noche"/>
    <s v="Atender "/>
    <s v="366 personas habitantes de calle mayores de 29 años y víctimas del conflicto armado , "/>
    <s v="por medio de los Hogares de Paso Noche/Centros de Atención Transitoria."/>
    <s v="Social y Económica"/>
    <n v="773"/>
    <n v="349"/>
    <n v="0.4514877102199224"/>
    <n v="0.4514877102199224"/>
    <n v="467"/>
    <n v="0.60413971539456668"/>
    <n v="0.60413971539456668"/>
    <n v="352"/>
    <n v="0.45536869340232861"/>
    <n v="0.45536869340232861"/>
    <n v="387"/>
    <n v="0.50064683053040104"/>
    <n v="0.50064683053040104"/>
    <x v="56"/>
    <n v="820640931"/>
    <n v="279264246.46333331"/>
    <n v="0.34030016772747751"/>
    <n v="820640931.00000012"/>
    <n v="494741594.14399999"/>
    <n v="0.60287218862106684"/>
    <n v="938831072.69706666"/>
    <n v="938831072.69706666"/>
    <n v="1"/>
    <x v="57"/>
    <x v="56"/>
    <x v="1"/>
  </r>
  <r>
    <s v="4.4"/>
    <x v="10"/>
    <n v="328"/>
    <s v="Asistencia y Atención"/>
    <s v="Seguridad alimentaria_x000a_Información y Orientación"/>
    <n v="36"/>
    <s v="1108. Prevención y Atención Habitabilidad en Calle"/>
    <s v="Atender 946 personas en comunidades de vida."/>
    <n v="99"/>
    <s v="Atender personas habitantes de calle mayores de 29 años y víctimas del conflicto armado , por medio de la estrategia Comunidad de Vida."/>
    <s v="Atender"/>
    <s v="por demanda personas habitantes de calle mayores de 29 años y víctimas del conflicto armado ,"/>
    <s v=" por medio de la estrategia Comunidad de Vida."/>
    <s v="Social y Económica"/>
    <s v="(por demanda)"/>
    <n v="17"/>
    <s v="(por demanda)"/>
    <n v="1"/>
    <n v="19"/>
    <s v="(por demanda)"/>
    <n v="1"/>
    <n v="24"/>
    <s v="(por demanda)"/>
    <n v="1"/>
    <n v="31"/>
    <s v="(por demanda)"/>
    <n v="1"/>
    <x v="57"/>
    <n v="1740899"/>
    <n v="1671016.1481481481"/>
    <n v="0.95985818140406087"/>
    <n v="1979318.6274814813"/>
    <n v="1979318.6274814813"/>
    <n v="1"/>
    <n v="2667777.2805185183"/>
    <n v="2667777.2805185183"/>
    <n v="1"/>
    <x v="58"/>
    <x v="57"/>
    <x v="1"/>
  </r>
  <r>
    <s v="4.5"/>
    <x v="10"/>
    <n v="329"/>
    <s v="Asistencia y Atención"/>
    <s v="Información y Orientación"/>
    <n v="12"/>
    <s v="1108. Prevención y Atención Habitabilidad en Calle"/>
    <s v="Atender 17.500 personas por medio de la estrategia de abordaje en calle"/>
    <n v="123"/>
    <s v="Atender personas habitantes de calle mayores de 29 años y víctimas del conflicto armado , por medio de la estrategia Contacto y Atención en Calle."/>
    <s v="Atender "/>
    <s v="312 personas habitantes de calle mayores de 29 años y víctimas del conflicto armado , "/>
    <s v="por medio de la estrategia Contacto y Atención en Calle."/>
    <s v="Social y Económica"/>
    <n v="312"/>
    <n v="164"/>
    <n v="0.52564102564102566"/>
    <n v="0.52564102564102566"/>
    <n v="250"/>
    <n v="0.80128205128205132"/>
    <n v="0.80128205128205132"/>
    <n v="299"/>
    <n v="0.95833333333333337"/>
    <n v="0.95833333333333337"/>
    <n v="386"/>
    <n v="1.2371794871794872"/>
    <n v="1"/>
    <x v="58"/>
    <n v="170257426"/>
    <n v="54785249.999999993"/>
    <n v="0.32177891612199044"/>
    <n v="170257426"/>
    <n v="91154227.5"/>
    <n v="0.53539061197835802"/>
    <n v="177099642"/>
    <n v="177099642"/>
    <n v="1"/>
    <x v="59"/>
    <x v="58"/>
    <x v="1"/>
  </r>
  <r>
    <s v="5.1"/>
    <x v="10"/>
    <n v="330"/>
    <s v="Asistencia y Atención"/>
    <s v="Seguridad alimentaria_x000a_Información y Orientación"/>
    <n v="36"/>
    <s v="1086. Una Ciudad para las Familias"/>
    <s v="Alcanzar la oportunidad en el 100% de los casos de atención y protección a víctimas de violencias al interior de las familias."/>
    <n v="108"/>
    <s v="Atender personas víctimas de violencia intrafamiliar y del conflicto armado a través de los CAVIF."/>
    <s v="Atender"/>
    <s v="109 personas víctimas de violencia intrafamiliar y del conflicto armado "/>
    <s v="a través de los CAIVAS."/>
    <s v="Social y Económica"/>
    <n v="109"/>
    <n v="42"/>
    <n v="0.38532110091743121"/>
    <n v="0.38532110091743121"/>
    <n v="67"/>
    <n v="0.61467889908256879"/>
    <n v="0.61467889908256879"/>
    <n v="117"/>
    <n v="1.073394495412844"/>
    <n v="1"/>
    <n v="139"/>
    <n v="1.275229357798165"/>
    <n v="1"/>
    <x v="59"/>
    <n v="7240051"/>
    <n v="2781239.0003999998"/>
    <n v="0.38414632720128628"/>
    <n v="7240051.0000000009"/>
    <n v="4569840.5575619983"/>
    <n v="0.63118900095620845"/>
    <n v="7980169.3318619989"/>
    <n v="7980169.3318619989"/>
    <n v="1"/>
    <x v="60"/>
    <x v="59"/>
    <x v="1"/>
  </r>
  <r>
    <s v="5.2"/>
    <x v="10"/>
    <n v="331"/>
    <s v="Asistencia y Atención"/>
    <s v="Seguridad alimentaria_x000a_Información y Orientación"/>
    <n v="36"/>
    <s v="1086. Una Ciudad para las Familias"/>
    <s v="Alcanzar la oportunidad en el 100% de los casos de atención y protección a víctimas de violencias al interior de las familias."/>
    <n v="108"/>
    <s v="Atender personas víctimas de violencia sexual y del conflicto armado a través de los CAIVAS"/>
    <s v="Atender "/>
    <s v="por demanda personas víctimas de violencia sexual y del conflicto armado "/>
    <s v="a través de los CAVIF."/>
    <s v="Social y Económica"/>
    <s v="(por demanda)"/>
    <n v="11"/>
    <s v="(por demanda)"/>
    <n v="1"/>
    <n v="16"/>
    <s v="(por demanda)"/>
    <n v="1"/>
    <n v="30"/>
    <s v="(por demanda)"/>
    <n v="1"/>
    <n v="37"/>
    <s v="(por demanda)"/>
    <n v="1"/>
    <x v="60"/>
    <n v="2064664"/>
    <n v="1419456.3900000001"/>
    <n v="0.68749994672256609"/>
    <n v="2064664"/>
    <n v="1806580.8600000003"/>
    <n v="0.87499993219235683"/>
    <n v="2064664"/>
    <n v="2046197.2645799997"/>
    <n v="0.99105581565814083"/>
    <x v="61"/>
    <x v="60"/>
    <x v="1"/>
  </r>
  <r>
    <s v="5.3"/>
    <x v="10"/>
    <n v="332"/>
    <s v="Asistencia y Atención"/>
    <s v="Seguridad alimentaria_x000a_Información y Orientación"/>
    <n v="36"/>
    <s v="1086. Una Ciudad para las Familias"/>
    <s v="Alcanzar la oportunidad en el 100% de los casos de atención y protección a víctimas de violencias al interior de las familias."/>
    <n v="108"/>
    <s v="Atender niños, niñas y adolescentes con medida de protección, víctimas del conflicto armado , a través de los Centros Proteger."/>
    <s v="Atender"/>
    <s v="93 niños, niñas y adolescentes con medida de protección, víctimas del conflicto armado , "/>
    <s v="a través de los Centros Proteger."/>
    <s v="Social y Económica"/>
    <n v="93"/>
    <n v="26"/>
    <n v="0.27956989247311825"/>
    <n v="0.27956989247311825"/>
    <n v="37"/>
    <n v="0.39784946236559138"/>
    <n v="0.39784946236559138"/>
    <n v="49"/>
    <n v="0.5268817204301075"/>
    <n v="0.5268817204301075"/>
    <n v="59"/>
    <n v="0.63440860215053763"/>
    <n v="0.63440860215053763"/>
    <x v="61"/>
    <n v="910621564"/>
    <n v="128373193.57240002"/>
    <n v="0.14097315355514689"/>
    <n v="910621564.00000012"/>
    <n v="252774456.47227204"/>
    <n v="0.27758452738801165"/>
    <n v="909881445.66813815"/>
    <n v="581939587.03907597"/>
    <n v="0.63957737550275018"/>
    <x v="62"/>
    <x v="61"/>
    <x v="1"/>
  </r>
  <r>
    <s v="5.4"/>
    <x v="10"/>
    <n v="333"/>
    <s v="Asistencia y Atención"/>
    <s v="Seguridad alimentaria_x000a_Información y Orientación"/>
    <n v="36"/>
    <s v="1086. Una Ciudad para las Familias"/>
    <s v="Alcanzar la oportunidad en el 100% de los casos de atención y protección a víctimas de violencias al interior de las familias."/>
    <n v="108"/>
    <s v="Atender víctimas de violencia intrafamiliar que requieran intervención sistémica para el restablecimiento de derechos y que sean víctimas del conflicto armado , a través de las Comisarías de Familia."/>
    <s v="Atender "/>
    <s v="víctimas de violencia intrafamiliar que requieran intervención sistémica para el restablecimiento de derechos y que sean víctimas del conflicto armado , "/>
    <s v="a través de las Comisarías de Familia."/>
    <s v="Social y Económica"/>
    <n v="7588"/>
    <n v="2755"/>
    <n v="0.36307327358987873"/>
    <n v="0.36307327358987873"/>
    <n v="3837"/>
    <n v="0.50566684238270954"/>
    <n v="0.50566684238270954"/>
    <n v="5622"/>
    <n v="0.7409066947812335"/>
    <n v="0.7409066947812335"/>
    <n v="6706"/>
    <n v="0.8837638376383764"/>
    <n v="0.8837638376383764"/>
    <x v="62"/>
    <n v="979166826"/>
    <n v="349831479.38999999"/>
    <n v="0.35727464421879829"/>
    <n v="979166826.00000024"/>
    <n v="497758191.45150006"/>
    <n v="0.50834870854938452"/>
    <n v="979166826.00000024"/>
    <n v="747235394.48339999"/>
    <n v="0.76313389571819479"/>
    <x v="63"/>
    <x v="62"/>
    <x v="1"/>
  </r>
  <r>
    <s v="6.1"/>
    <x v="10"/>
    <n v="334"/>
    <s v="Asistencia y Atención"/>
    <s v="Alimentación"/>
    <n v="6"/>
    <s v="1098. Bogotá te Nutre"/>
    <s v="Entregar el 100% de los apoyos alimentarios programados."/>
    <n v="110"/>
    <s v="Brindar a personas con inseguridad alimentaria severa y moderada, que habiten en Bogotá y sus zonas rurales en condición de vulnerabilidad, que cuenten con los medios y capacidades para preparar y consumir alimentos, y que sean victimas del conflicto armado , complementación alimentaria por medio de canastas básicas y formación en nutrición."/>
    <s v="Brindar "/>
    <s v="a 2992 personas con inseguridad alimentaria severa y moderada, que habiten en Bogotá y sus zonas rurales en condición de vulnerabilidad,"/>
    <s v=" que cuenten con los medios y capacidades para preparar y consumir alimentos, y que sean victimas del conflicto armado , complementación alimentaria por medio de canastas básicas y formación en nutrición."/>
    <s v="Social y Económica"/>
    <n v="2992"/>
    <n v="2806"/>
    <n v="0.93783422459893051"/>
    <n v="0.93783422459893051"/>
    <n v="2836"/>
    <n v="0.94786096256684493"/>
    <n v="0.94786096256684493"/>
    <n v="2925"/>
    <n v="0.9776069518716578"/>
    <n v="0.9776069518716578"/>
    <n v="3037"/>
    <n v="1.0150401069518717"/>
    <n v="1"/>
    <x v="63"/>
    <n v="1481310818"/>
    <n v="473657199.34658998"/>
    <n v="0.31975544469870332"/>
    <n v="1406354700.4916985"/>
    <n v="825758953.61098218"/>
    <n v="0.58716265059040595"/>
    <n v="1488214450.2391639"/>
    <n v="1488214450.2391639"/>
    <n v="1"/>
    <x v="64"/>
    <x v="63"/>
    <x v="1"/>
  </r>
  <r>
    <s v="6.2"/>
    <x v="10"/>
    <n v="335"/>
    <s v="Asistencia y Atención"/>
    <s v="Alimentación"/>
    <n v="6"/>
    <s v="1098. Bogotá te Nutre"/>
    <s v="Entregar el 100% de los apoyos alimentarios programados."/>
    <n v="110"/>
    <s v="Atender niños y niñas mayores de 4 años, adolescentes, personas mayores, mujeres gestantes y personas en riesgo de inseguridad alimentaria severa y moderada, que habiten en Bogotá y que sean víctimas del conflicto armado , a través de los Comedores Comunitarios."/>
    <s v="Atender "/>
    <s v="6068 niños y niñas mayores de 4 años, adolescentes, personas mayores, mujeres gestantes y personas en riesgo de inseguridad alimentaria severa y moderada, "/>
    <s v="que habiten en Bogotá y que sean víctimas del conflicto armado , a través de los Comedores Comunitarios."/>
    <s v="Social y Económica"/>
    <n v="6068"/>
    <n v="4300"/>
    <n v="0.70863546473302574"/>
    <n v="0.70863546473302574"/>
    <n v="4508"/>
    <n v="0.74291364535266979"/>
    <n v="0.74291364535266979"/>
    <n v="4872"/>
    <n v="0.80290046143704685"/>
    <n v="0.80290046143704685"/>
    <n v="5087"/>
    <n v="0.83833223467369811"/>
    <n v="0.83833223467369811"/>
    <x v="64"/>
    <n v="7208113605"/>
    <n v="1227874970"/>
    <n v="0.17034622888688503"/>
    <n v="6843997498.5060148"/>
    <n v="2081307239.2"/>
    <n v="0.30410695498563978"/>
    <n v="6479312750.0683889"/>
    <n v="4519522590.3000011"/>
    <n v="0.69753116798572468"/>
    <x v="65"/>
    <x v="64"/>
    <x v="1"/>
  </r>
  <r>
    <s v="6.3"/>
    <x v="10"/>
    <n v="336"/>
    <s v="Asistencia y Atención"/>
    <s v="Alimentación"/>
    <n v="6"/>
    <s v="1098. Bogotá te Nutre"/>
    <s v="Entregar el 100% de los apoyos alimentarios programados."/>
    <n v="110"/>
    <s v="Entregar a personas o familias en condicion de pobreza, inseguridad alimentaria y que sean víctimas del conflicto armado bonos canjeables por alimentos que complementen la dieta básica de los beneficiarios, de acuerdo a sus preferencias, hábitos y costumbres."/>
    <s v="Entregar "/>
    <s v="a 7199 personas o familias en condicion de pobreza, inseguridad alimentaria y que sean víctimas del conflicto armado "/>
    <s v="bonos canjeables por alimentos que complementen la dieta básica de los beneficiarios, de acuerdo a sus preferencias, hábitos y costumbres."/>
    <s v="Social y Económica"/>
    <n v="7199"/>
    <n v="5299"/>
    <n v="0.73607445478538691"/>
    <n v="0.73607445478538691"/>
    <n v="5656"/>
    <n v="0.78566467564939579"/>
    <n v="0.78566467564939579"/>
    <n v="6085"/>
    <n v="0.84525628559522159"/>
    <n v="0.84525628559522159"/>
    <n v="10016"/>
    <n v="1.3913043478260869"/>
    <n v="1"/>
    <x v="65"/>
    <n v="3026897659"/>
    <n v="802829000"/>
    <n v="0.26523163001990346"/>
    <n v="2873994659.5819101"/>
    <n v="1345469000.0000002"/>
    <n v="0.46815292280178777"/>
    <n v="2775430023.5116687"/>
    <n v="2416313999.9999995"/>
    <n v="0.87060887124897124"/>
    <x v="66"/>
    <x v="65"/>
    <x v="1"/>
  </r>
  <r>
    <s v="7.1"/>
    <x v="10"/>
    <n v="337"/>
    <s v="Asistencia y Atención"/>
    <s v="Asistencia funeraria_x000a_Seguridad alimentaria_x000a_Información y Orientación"/>
    <n v="36"/>
    <s v="1092. Viviendo el Territorio"/>
    <s v="Varias metas."/>
    <n v="87"/>
    <s v="Brindar a personas o grupos familiares que no cuenten con la capacidad para enfrentar situaciones sociales imprevistas y que sean víctimas del conflicto armado, suministros, bono apoyo alimentario o servicio funerario"/>
    <s v="Brindar "/>
    <s v="a 5764 personas o grupos familiares que no cuenten con la capacidad para enfrentar situaciones sociales imprevistas y que sean víctimas del conflicto armado , "/>
    <s v="suministro de alimentos, bonos canjeables o servicios funerarios."/>
    <s v="Social y Económica"/>
    <n v="5764"/>
    <n v="1242"/>
    <n v="0.21547536433032616"/>
    <n v="0.21547536433032616"/>
    <n v="2080"/>
    <n v="0.36086051353226928"/>
    <n v="0.36086051353226928"/>
    <n v="1925"/>
    <n v="0.33396946564885494"/>
    <n v="0.33396946564885494"/>
    <n v="2325"/>
    <n v="0.40336571825121442"/>
    <n v="0.40336571825121442"/>
    <x v="66"/>
    <n v="1407187381"/>
    <n v="249802800"/>
    <n v="0.17751921554504049"/>
    <n v="1407187380.9999998"/>
    <n v="509575608"/>
    <n v="0.3621234917825063"/>
    <n v="1379446926.8760984"/>
    <n v="1037284881"/>
    <n v="0.75195707844232895"/>
    <x v="67"/>
    <x v="66"/>
    <x v="1"/>
  </r>
  <r>
    <s v="7.2"/>
    <x v="10"/>
    <n v="338"/>
    <s v="Asistencia y Atención"/>
    <s v="Asistencia funeraria_x000a_Seguridad alimentaria_x000a_Información y Orientación_x000a_Atención Humanitaria de Emergencia"/>
    <n v="36"/>
    <s v="1092. Viviendo el Territorio"/>
    <s v="Varias metas."/>
    <n v="87"/>
    <s v="Atender personas y familias que habiten en Bogotá víctimas del conflicto armado a través del desarrollo de capacidades  en los Centros de Desarrollo Comunitario."/>
    <s v="Atender "/>
    <s v="4100 personas y familias que habiten en Bogotá víctimas del conflicto armado"/>
    <s v=" a través del desarrollo de capacidades  en los Centros de Desarrollo Comunitario."/>
    <s v="Social y Económica"/>
    <n v="4100"/>
    <n v="593"/>
    <n v="0.1446341463414634"/>
    <n v="0.1446341463414634"/>
    <n v="1674"/>
    <n v="0.40829268292682924"/>
    <n v="0.40829268292682924"/>
    <n v="3628"/>
    <n v="0.88487804878048781"/>
    <n v="0.88487804878048781"/>
    <n v="5058"/>
    <n v="1.2336585365853658"/>
    <n v="1"/>
    <x v="67"/>
    <n v="23227071"/>
    <n v="2560851.2000000002"/>
    <n v="0.11025286830181903"/>
    <n v="23227071"/>
    <n v="8689160.7520000003"/>
    <n v="0.37409627550542213"/>
    <n v="22769186.352789611"/>
    <n v="19584166.208000001"/>
    <n v="0.86011708563317235"/>
    <x v="68"/>
    <x v="67"/>
    <x v="1"/>
  </r>
  <r>
    <s v="7.3"/>
    <x v="10"/>
    <n v="339"/>
    <s v="Asistencia y Atención"/>
    <s v="Asistencia funeraria_x000a_Seguridad alimentaria_x000a_Información y Orientación_x000a_Atención Humanitaria de Emergencia"/>
    <n v="36"/>
    <s v="1092. Viviendo el Territorio"/>
    <s v="Varias metas."/>
    <n v="87"/>
    <s v="Brindar a personas o grupos familiares que no cuenten con la capacidad para enfrentar situaciones generadas por efecto del cambio climático y que sean víctimas del conflicto armado , suministro de alimentos, bonos canjeables o servicios funerarios."/>
    <s v="Brindar "/>
    <s v="a 148 personas o grupos familiares que no cuenten con la capacidad para enfrentar situaciones generadas por efecto del cambio climático y que sean víctimas del conflicto armado ,"/>
    <s v=" suministro de alimentos, bonos canjeables o servicios funerarios."/>
    <s v="Social y Económica"/>
    <n v="148"/>
    <n v="22"/>
    <n v="0.14864864864864866"/>
    <n v="0.14864864864864866"/>
    <n v="87"/>
    <n v="0.58783783783783783"/>
    <n v="0.58783783783783783"/>
    <n v="122"/>
    <n v="0.82432432432432434"/>
    <n v="0.82432432432432434"/>
    <n v="232"/>
    <n v="1.5675675675675675"/>
    <n v="1"/>
    <x v="68"/>
    <n v="26762868"/>
    <n v="4118318.8458728995"/>
    <n v="0.15388182035919692"/>
    <n v="26762868"/>
    <n v="16229757.399561726"/>
    <n v="0.60642818249380914"/>
    <n v="26235280.756110393"/>
    <n v="22684774.547114681"/>
    <n v="0.86466673476826539"/>
    <x v="69"/>
    <x v="68"/>
    <x v="1"/>
  </r>
  <r>
    <s v="8.1"/>
    <x v="10"/>
    <n v="340"/>
    <s v="Asistencia y Atención"/>
    <s v="Información y Orientación"/>
    <n v="12"/>
    <s v="1116. Distrito Joven"/>
    <s v="Varias metas."/>
    <n v="88"/>
    <s v="Atender jóvenes entre 14 y 28 años de edad que requieran iniciar una ruta de realización de derechos y que sean víctimas del conflicto armado en las Casas de Juventud."/>
    <s v="Atender "/>
    <s v="2227 jóvenes entre 14 y 28 años de edad que requieran iniciar una ruta de realización de derechos y que sean víctimas del conflicto armado "/>
    <s v="en las Casas de Juventud."/>
    <s v="Social y Económica"/>
    <n v="2227"/>
    <n v="130"/>
    <n v="5.8374494836102381E-2"/>
    <n v="5.8374494836102381E-2"/>
    <n v="530"/>
    <n v="0.23798832510103277"/>
    <n v="0.23798832510103277"/>
    <n v="1513"/>
    <n v="0.67938931297709926"/>
    <n v="0.67938931297709926"/>
    <n v="2335"/>
    <n v="1.0484957341715313"/>
    <n v="1"/>
    <x v="69"/>
    <n v="212320550"/>
    <n v="12392250"/>
    <n v="5.8365758754863814E-2"/>
    <n v="212320550"/>
    <n v="52037917.5"/>
    <n v="0.24509129003292426"/>
    <n v="191748461.75"/>
    <n v="158470186.5"/>
    <n v="0.82644828049057351"/>
    <x v="70"/>
    <x v="69"/>
    <x v="1"/>
  </r>
  <r>
    <s v="8.2"/>
    <x v="10"/>
    <n v="341"/>
    <s v="Asistencia y Atención"/>
    <s v="Información y Orientación"/>
    <n v="12"/>
    <s v="1116. Distrito Joven"/>
    <s v="Varias metas."/>
    <n v="88"/>
    <s v="Atender jóvenes entre 14 y 28 años de edad víctimas del conflicto armado en la estrategia de movilización y participación."/>
    <s v="Atender "/>
    <s v="327 jóvenes entre 14 y 28 años de edad víctimas del conflicto armado"/>
    <s v=" en la estrategia de movilización y participación."/>
    <s v="Social y Económica"/>
    <n v="327"/>
    <n v="6"/>
    <n v="1.834862385321101E-2"/>
    <n v="1.834862385321101E-2"/>
    <n v="26"/>
    <n v="7.9510703363914373E-2"/>
    <n v="7.9510703363914373E-2"/>
    <n v="527"/>
    <n v="1.6116207951070336"/>
    <n v="1"/>
    <n v="663"/>
    <n v="2.0275229357798166"/>
    <n v="1"/>
    <x v="70"/>
    <n v="31171275"/>
    <n v="571950"/>
    <n v="1.834862385321101E-2"/>
    <n v="31171275"/>
    <n v="2552803.5"/>
    <n v="8.189602446483181E-2"/>
    <n v="51743363.25"/>
    <n v="51743363.25"/>
    <n v="1"/>
    <x v="71"/>
    <x v="70"/>
    <x v="1"/>
  </r>
  <r>
    <s v="8.3"/>
    <x v="10"/>
    <n v="342"/>
    <s v="Asistencia y Atención"/>
    <s v="Información y Orientación"/>
    <n v="12"/>
    <s v="1101. Distrito Diverso"/>
    <s v="Varias metas."/>
    <n v="89"/>
    <s v="Atender personas de los sectores LGBTI víctimas del conflicto armado, sus familias y redes de apoyo mayores de 14 años , a través de atención integral a la diversidad sexual y de géneros, para disminuir la vulnerabilidad por discriminación, violencias y exclusión social por orientación sexual o identidad de género."/>
    <s v="Atender "/>
    <s v="285 personas de los sectores LGBTI víctimas del conflicto armado, sus familias y redes de apoyo mayores de 14 años , "/>
    <s v="a través de atención integral a la diversidad sexual y de géneros, para disminuir la vulnerabilidad por discriminación, violencias y exclusión social por orientación sexual o identidad de género."/>
    <s v="Social y Económica"/>
    <n v="285"/>
    <n v="25"/>
    <n v="8.771929824561403E-2"/>
    <n v="8.771929824561403E-2"/>
    <n v="40"/>
    <n v="0.14035087719298245"/>
    <n v="0.14035087719298245"/>
    <n v="161"/>
    <n v="0.56491228070175437"/>
    <n v="0.56491228070175437"/>
    <n v="216"/>
    <n v="0.75789473684210529"/>
    <n v="0.75789473684210529"/>
    <x v="71"/>
    <n v="19093163"/>
    <n v="1878015.9999999998"/>
    <n v="9.8360654020499372E-2"/>
    <n v="19093162.999999996"/>
    <n v="3108787.1999999997"/>
    <n v="0.1628220112089338"/>
    <n v="19093162.999999996"/>
    <n v="6355742.7200000007"/>
    <n v="0.33288055624937585"/>
    <x v="72"/>
    <x v="71"/>
    <x v="1"/>
  </r>
  <r>
    <s v="8.4"/>
    <x v="10"/>
    <n v="343"/>
    <s v="Transversal"/>
    <s v="Fortalecimiento Institucional"/>
    <n v="32"/>
    <s v="1116. Distrito Joven"/>
    <s v="Varias metas."/>
    <n v="88"/>
    <s v="Realizar reuniones con participación de jóvenes afro víctimas del conflicto armado , para el  seguimiento al plan de acción para los jóvenes afro."/>
    <s v="Realizar "/>
    <s v="por demanda reuniones con participación de jóvenes afro víctimas del conflicto armado , "/>
    <s v="para el  seguimiento al plan de acción para los jóvenes afro."/>
    <s v="Fortalecimiento institucional"/>
    <s v="(por demanda)"/>
    <n v="2"/>
    <s v="(por demanda)"/>
    <n v="1"/>
    <n v="4"/>
    <s v="(por demanda)"/>
    <n v="1"/>
    <n v="4"/>
    <s v="(por demanda)"/>
    <n v="1"/>
    <n v="6"/>
    <s v="(por demanda)"/>
    <n v="1"/>
    <x v="12"/>
    <s v="No aplica"/>
    <s v="No aplica"/>
    <s v="No aplica"/>
    <s v="No aplica"/>
    <s v="No aplica"/>
    <s v="No aplica"/>
    <s v="No aplica"/>
    <s v="No aplica"/>
    <s v="No aplica"/>
    <x v="12"/>
    <x v="12"/>
    <x v="8"/>
  </r>
  <r>
    <s v="8.5"/>
    <x v="10"/>
    <n v="344"/>
    <s v="Asistencia y Atención"/>
    <s v="Información y Orientación"/>
    <n v="12"/>
    <s v="1116. Distrito Joven"/>
    <s v="Varias metas."/>
    <n v="88"/>
    <s v="Realizar talleres para el acompañamiento y capacitación de las organizaciones de jóvenes víctimas, a las plataformas de juventud."/>
    <s v="Realizar "/>
    <s v="por demanda talleres para el acompañamiento y capacitación de las organizaciones de jóvenes víctimas,"/>
    <s v=" a las plataformas de juventud."/>
    <s v="Social y Económica"/>
    <s v="(por demanda)"/>
    <n v="1"/>
    <s v="(por demanda)"/>
    <n v="1"/>
    <n v="2"/>
    <s v="(por demanda)"/>
    <n v="1"/>
    <n v="2"/>
    <s v="(por demanda)"/>
    <n v="1"/>
    <n v="3"/>
    <s v="(por demanda)"/>
    <n v="1"/>
    <x v="12"/>
    <s v="No aplica"/>
    <s v="No aplica"/>
    <s v="No aplica"/>
    <s v="No aplica"/>
    <s v="No aplica"/>
    <s v="No aplica"/>
    <s v="No aplica"/>
    <s v="No aplica"/>
    <s v="No aplica"/>
    <x v="12"/>
    <x v="12"/>
    <x v="8"/>
  </r>
  <r>
    <n v="9"/>
    <x v="10"/>
    <n v="345"/>
    <s v="Asistencia y Atención"/>
    <s v="Información y Orientación"/>
    <n v="12"/>
    <s v="1093. Prevención y atención de la maternidad y paternidad temprana"/>
    <s v="Varias metas."/>
    <n v="93"/>
    <s v="Realizar ferias de sexualidad  con población joven víctima del conflicto armado."/>
    <s v="Realizar "/>
    <s v="1 feria de sexualidad  con población joven víctima del conflicto armado."/>
    <m/>
    <s v="Social y Económica"/>
    <n v="1"/>
    <n v="0"/>
    <n v="0"/>
    <n v="0"/>
    <n v="0"/>
    <n v="0"/>
    <n v="0"/>
    <n v="5"/>
    <n v="5"/>
    <n v="1"/>
    <n v="2"/>
    <n v="2"/>
    <n v="1"/>
    <x v="12"/>
    <s v="No aplica"/>
    <s v="No aplica"/>
    <s v="No aplica"/>
    <s v="No aplica"/>
    <s v="No aplica"/>
    <s v="No aplica"/>
    <s v="No aplica"/>
    <s v="No aplica"/>
    <s v="No aplica"/>
    <x v="12"/>
    <x v="12"/>
    <x v="8"/>
  </r>
  <r>
    <n v="10"/>
    <x v="10"/>
    <n v="346"/>
    <s v="Asistencia y Atención"/>
    <s v="Información y Orientación"/>
    <n v="12"/>
    <s v="Transversal"/>
    <s v="Varias metas."/>
    <n v="10"/>
    <s v="Socializar en espacios de participación para víctimas del conflicto armado la oferta de la SDIS referente a la atención y asistencia existente para las víctimas del conflicto armado.  "/>
    <s v="Socializar "/>
    <s v="por demanda en espacios de participación para víctimas del conflicto armado"/>
    <s v=" la oferta de la SDIS referente a la atención y asistencia existente para las víctimas del conflicto armado.  "/>
    <s v="Social y Económica"/>
    <s v="(por demanda)"/>
    <n v="0"/>
    <s v="(por demanda)"/>
    <n v="0"/>
    <n v="0"/>
    <s v="(por demanda)"/>
    <n v="0"/>
    <n v="0"/>
    <s v="(por demanda)"/>
    <n v="0"/>
    <n v="1"/>
    <s v="(por demanda)"/>
    <n v="1"/>
    <x v="12"/>
    <s v="No aplica"/>
    <s v="No aplica"/>
    <s v="No aplica"/>
    <s v="No aplica"/>
    <s v="No aplica"/>
    <s v="No aplica"/>
    <s v="No aplica"/>
    <s v="No aplica"/>
    <s v="No aplica"/>
    <x v="12"/>
    <x v="12"/>
    <x v="8"/>
  </r>
  <r>
    <n v="6"/>
    <x v="11"/>
    <n v="347"/>
    <s v="Transversal"/>
    <s v="Fortalecimiento Institucional"/>
    <n v="32"/>
    <s v="990. Fortalecimiento del ciclo de politicas publicas del Distrito Capital"/>
    <s v="Realizar 10 estudios que permitan contar con información de calidad para la formulación, seguimiento y evaluación de Políticas Públicas."/>
    <n v="62"/>
    <s v="Elaborar informe sobre asistencia técnica y metodológica a la Alta Consejería para la Víctimas, la Paz y la Reconciliación para la medición de los indicadores que hacen parte del informe sobre el Goce Efectivo de Derechos GED."/>
    <s v="Elaborar "/>
    <s v="un informe sobre asistencia técnica y metodológica a la Alta Consejería para la Víctimas, la Paz y la Reconciliación"/>
    <s v=" para la medición de los indicadores que hacen parte del informe sobre el Goce Efectivo de Derechos GED."/>
    <s v="Social y Económica"/>
    <n v="1"/>
    <n v="0"/>
    <n v="0"/>
    <n v="0"/>
    <n v="0.1"/>
    <n v="0.1"/>
    <n v="0.1"/>
    <n v="0.31"/>
    <n v="0.31"/>
    <n v="0.31"/>
    <n v="1"/>
    <n v="1"/>
    <n v="1"/>
    <x v="12"/>
    <s v="No aplica"/>
    <s v="No aplica"/>
    <s v="No aplica"/>
    <s v="No aplica"/>
    <s v="No aplica"/>
    <s v="No aplica"/>
    <s v="No aplica"/>
    <s v="No aplica"/>
    <s v="No aplica"/>
    <x v="12"/>
    <x v="12"/>
    <x v="8"/>
  </r>
  <r>
    <n v="7"/>
    <x v="11"/>
    <n v="348"/>
    <s v="Prevención, Protección y Garantías de No Repetición"/>
    <s v="Prevención Temprana y Garantías de No Repetición"/>
    <n v="20"/>
    <s v="990. Fortalecimiento del ciclo de politicas publicas del Distrito Capital"/>
    <s v="Realizar 10 estudios que permitan contar con información de calidad para la formulación, seguimiento y evaluación de Políticas Públicas."/>
    <n v="62"/>
    <s v="Elaborar informe sobre asistencia técnica y acompañamiento a la Alta Consejería para la Víctimas, la Paz y la Reconciliación, para la realización de un diálogo público con personas LGBTI víctimas de conflicto armado que tenga como propósito agenciar procesos de duelo colectivo y abrir espacios de interlocución que contribuyan a la construcción social de nuevas formas de convivencia y de reconocimiento de la diferencia, en el marco del Plan de Acción de la Política Pública LGBTI."/>
    <s v="Elaborar "/>
    <s v="un informe sobre asistencia técnica y acompañamiento a la Alta Consejería para la Víctimas, la Paz y la Reconciliación, "/>
    <s v="para la realización de un diálogo público con personas LGBTI víctimas de conflicto armado que tenga como propósito agenciar procesos de duelo colectivo y abrir espacios de interlocución que contribuyan a la construcción social de nuevas formas de convivencia y de reconocimiento de la diferencia, en el marco del Plan de Acción de la Política Pública LGBTI."/>
    <s v="Social y Económica"/>
    <n v="1"/>
    <n v="0"/>
    <n v="0"/>
    <n v="0"/>
    <n v="0.5"/>
    <n v="0.5"/>
    <n v="0.5"/>
    <n v="0.75"/>
    <n v="0.75"/>
    <n v="0.75"/>
    <n v="1"/>
    <n v="1"/>
    <n v="1"/>
    <x v="12"/>
    <s v="No aplica"/>
    <s v="No aplica"/>
    <s v="No aplica"/>
    <s v="No aplica"/>
    <s v="No aplica"/>
    <s v="No aplica"/>
    <s v="No aplica"/>
    <s v="No aplica"/>
    <s v="No aplica"/>
    <x v="12"/>
    <x v="12"/>
    <x v="8"/>
  </r>
  <r>
    <n v="8"/>
    <x v="11"/>
    <n v="349"/>
    <s v="Memoria, Paz y Reconciliación"/>
    <s v="Difusión y Apropiación Colectiva de la Verdad y la Memoria"/>
    <n v="33"/>
    <s v="990. Fortalecimiento del ciclo de politicas publicas del Distrito Capital"/>
    <s v="Realizar 10 estudios que permitan contar con información de calidad para la formulación, seguimiento y evaluación de Políticas Públicas."/>
    <n v="62"/>
    <s v="Elaborar informe sobre la realización de  una (1) acción local de memoria y transformación de imaginarios en la Localidad de Fontibón, en coordinación con la Alta Consejería para los Derechos de las Victimas, la Paz y la Reconciliación."/>
    <s v="Elaborar "/>
    <s v="un informe sobre la realización de  una (1) acción local de memoria y transformación de imaginarios en la Localidad de Fontibón,"/>
    <s v=" en coordinación con la Alta Consejería para los Derechos de las Victimas, la Paz y la Reconciliación."/>
    <s v="Social y Económica"/>
    <n v="1"/>
    <n v="0"/>
    <n v="0"/>
    <n v="0"/>
    <n v="0.5"/>
    <n v="0.5"/>
    <n v="0.5"/>
    <n v="0.5"/>
    <n v="0.5"/>
    <n v="0.5"/>
    <n v="0.5"/>
    <n v="0.5"/>
    <n v="0.5"/>
    <x v="12"/>
    <s v="No aplica"/>
    <s v="No aplica"/>
    <s v="No aplica"/>
    <s v="No aplica"/>
    <s v="No aplica"/>
    <s v="No aplica"/>
    <s v="No aplica"/>
    <s v="No aplica"/>
    <s v="No aplica"/>
    <x v="12"/>
    <x v="12"/>
    <x v="8"/>
  </r>
  <r>
    <n v="1"/>
    <x v="12"/>
    <n v="350"/>
    <s v="Asistencia y Atención"/>
    <s v="Asistencia en Salud"/>
    <n v="11"/>
    <s v="1184. Aseguramiento Social Universal en Salud"/>
    <s v="Ampliar 1.334.667 Coberturas y garantizar la continuidad de 1.291.158 afiliados al régimen subsidiado de salud en 2020."/>
    <n v="64"/>
    <s v="Afiliar a personas víctimas del conflicto armado ya afiliadas , al  Sistema General de Seguridad Social en Salud (SGSSS) en Bogotá D.C."/>
    <s v="Afiliar "/>
    <s v="por demanda a personas víctimas del conflicto armado ya afiliadas , "/>
    <s v="al  Sistema General de Seguridad Social en Salud (SGSSS) en Bogotá D.C."/>
    <s v="Social y Económica"/>
    <s v="(por demanda)"/>
    <n v="354347"/>
    <s v="(por demanda)"/>
    <n v="1"/>
    <n v="357894"/>
    <s v="(por demanda)"/>
    <n v="1"/>
    <n v="360324"/>
    <s v="(por demanda)"/>
    <n v="1"/>
    <m/>
    <s v="(por demanda)"/>
    <n v="0"/>
    <x v="72"/>
    <n v="157857865806"/>
    <n v="33104652392"/>
    <n v="0.20971176965412724"/>
    <n v="157857865806"/>
    <n v="66508434576"/>
    <n v="0.42131847048873561"/>
    <n v="157857865807"/>
    <n v="99319429062"/>
    <n v="0.62916997233086758"/>
    <x v="73"/>
    <x v="72"/>
    <x v="23"/>
  </r>
  <r>
    <s v="1.5"/>
    <x v="12"/>
    <n v="351"/>
    <s v="Asistencia y Atención"/>
    <s v="Asistencia en Salud"/>
    <n v="11"/>
    <s v="1184. Aseguramiento Social Universal en Salud"/>
    <s v="Ampliar 1.334.667 Coberturas y garantizar la continuidad de 1.291.158 afiliados al régimen subsidiado de salud en 2020."/>
    <n v="64"/>
    <s v="Afiliar por primera vez a las personas víctimas del conflicto armado ,al Sistema General de Seguridad Social en Salud (SGSSS) en Bogotá D.C."/>
    <s v="Afiliar "/>
    <s v="por demanda por primera vez a las personas víctimas del conflicto armado,"/>
    <s v="al Sistema General de Seguridad Social en Salud (SGSSS) en Bogotá D.C."/>
    <s v="Social y Económica"/>
    <s v="(por demanda)"/>
    <n v="34419"/>
    <s v="(por demanda)"/>
    <n v="1"/>
    <n v="58717"/>
    <s v="(por demanda)"/>
    <n v="1"/>
    <n v="81566"/>
    <s v="(por demanda)"/>
    <n v="1"/>
    <m/>
    <s v="(por demanda)"/>
    <n v="0"/>
    <x v="12"/>
    <s v="No aplica"/>
    <s v="No aplica"/>
    <s v="No aplica"/>
    <s v="No aplica"/>
    <s v="No aplica"/>
    <s v="No aplica"/>
    <s v="No aplica"/>
    <s v="No aplica"/>
    <s v="No aplica"/>
    <x v="12"/>
    <x v="12"/>
    <x v="8"/>
  </r>
  <r>
    <n v="2"/>
    <x v="12"/>
    <n v="352"/>
    <s v="Asistencia y Atención"/>
    <s v="Asistencia en Salud"/>
    <n v="11"/>
    <s v="1185. Atención a la Población Pobre No Asegurada (PPNA)- Vinculados y para lo No POS-S"/>
    <s v="Garantizar 100 porcentaje la atención de la población pobre no asegurada (vinculados) que demande los servicios de salud y la prestación de los servicios de salud No POS-S."/>
    <n v="65"/>
    <s v="Atender en salud a persona víctimas del conflicto armado ,como PPNA en la Red Pública de hospotales y la red complementaria, a cargo del FFDS."/>
    <s v="Atender en salud "/>
    <s v="por demanda a persona víctimas del conflicto armado ,"/>
    <s v="como PPNA en la Red Pública de hospotales y la red complementaria, a cargo del FFDS."/>
    <s v="Social y Económica"/>
    <s v="(por demanda)"/>
    <n v="747"/>
    <s v="(por demanda)"/>
    <n v="1"/>
    <n v="1506"/>
    <s v="(por demanda)"/>
    <n v="1"/>
    <n v="2224"/>
    <s v="(por demanda)"/>
    <n v="1"/>
    <m/>
    <s v="(por demanda)"/>
    <n v="0"/>
    <x v="73"/>
    <n v="4560867000"/>
    <n v="506480790"/>
    <n v="0.11104923471787272"/>
    <n v="4560867000"/>
    <n v="3201203821"/>
    <n v="0.70188493130801666"/>
    <n v="4560867000"/>
    <n v="3201203821"/>
    <n v="0.70188493130801666"/>
    <x v="74"/>
    <x v="73"/>
    <x v="1"/>
  </r>
  <r>
    <s v="2.1"/>
    <x v="12"/>
    <n v="353"/>
    <s v="Asistencia y Atención"/>
    <s v="Asistencia en Salud"/>
    <n v="11"/>
    <s v="1185. Atención a la Población Pobre No Asegurada (PPNA)- Vinculados y para lo No POS-S"/>
    <s v="Garantizar 100 porcentaje la atención de la población pobre no asegurada (vinculados) que demande los servicios de salud y la prestación de los servicios de salud No POS-S."/>
    <n v="65"/>
    <s v="Prestar atenciones en salud  a personas víctimas del conflicto armado ,(consulta, hospitalización y urgencias), como PPNA en la Red Pública de hospitales y en la Red Complementaria, a cargo de FFDS."/>
    <s v="Prestar "/>
    <s v="por demanda atenciones en salud  a personas víctimas del conflicto armado ,"/>
    <s v="(consulta, hospitalización y urgencias), como PPNA en la Red Pública de hospitales y en la Red Complementaria, a cargo de FFDS."/>
    <s v="Social y Económica"/>
    <s v="(por demanda)"/>
    <n v="5472"/>
    <s v="(por demanda)"/>
    <n v="1"/>
    <n v="12439"/>
    <s v="(por demanda)"/>
    <n v="1"/>
    <n v="19726"/>
    <s v="(por demanda)"/>
    <n v="1"/>
    <m/>
    <s v="(por demanda)"/>
    <n v="0"/>
    <x v="12"/>
    <s v="No aplica"/>
    <s v="No aplica"/>
    <s v="No aplica"/>
    <s v="No aplica"/>
    <s v="No aplica"/>
    <s v="No aplica"/>
    <s v="No aplica"/>
    <s v="No aplica"/>
    <s v="No aplica"/>
    <x v="12"/>
    <x v="12"/>
    <x v="8"/>
  </r>
  <r>
    <n v="3"/>
    <x v="12"/>
    <n v="354"/>
    <s v="Asistencia y Atención"/>
    <s v="Asistencia en Salud"/>
    <n v="11"/>
    <s v="1185. Atención a la Población Pobre No Asegurada (PPNA)- Vinculados y para lo No POS-S"/>
    <s v="Garantizar 100 porcentaje la atención de la población pobre no asegurada (vinculados) que demande los servicios de salud y la prestación de los servicios de salud No POS-S."/>
    <n v="65"/>
    <s v="Atender en salud personas víctimas del conflicto armado afiliadas al régimen subsidiado ,no incluidos en el plan de beneficios brindados en la Red Pública de hospitales y la Red Complementaria, a cargo del FFDS"/>
    <s v="Atender en salud "/>
    <s v="por demanda personas víctimas del conflicto armado afiliadas al régimen subsidiado ,"/>
    <s v="no incluidos en el plan de beneficios brindados en la Red Pública de hospitales y la Red Complementaria, a cargo del FFDS"/>
    <s v="Social y Económica"/>
    <s v="(por demanda)"/>
    <n v="189"/>
    <s v="(por demanda)"/>
    <n v="1"/>
    <n v="1506"/>
    <s v="(por demanda)"/>
    <n v="1"/>
    <n v="2894"/>
    <s v="(por demanda)"/>
    <n v="1"/>
    <m/>
    <s v="(por demanda)"/>
    <n v="0"/>
    <x v="12"/>
    <s v="No aplica"/>
    <s v="No aplica"/>
    <s v="No aplica"/>
    <s v="No aplica"/>
    <s v="No aplica"/>
    <s v="No aplica"/>
    <s v="No aplica"/>
    <s v="No aplica"/>
    <s v="No aplica"/>
    <x v="12"/>
    <x v="12"/>
    <x v="8"/>
  </r>
  <r>
    <s v="3.1"/>
    <x v="12"/>
    <n v="355"/>
    <s v="Asistencia y Atención"/>
    <s v="Asistencia en Salud"/>
    <n v="11"/>
    <s v="1185. Atención a la Población Pobre No Asegurada (PPNA)- Vinculados y para lo No POS-S"/>
    <s v="Garantizar 100 porcentaje la atención de la población pobre no asegurada (vinculados) que demande los servicios de salud y la prestación de los servicios de salud No POS-S."/>
    <n v="65"/>
    <s v="Prestar atenciones en salud personas víctimas del conflicto armado afiliadas al régimen subsidiado ,(consulta, procedimientos, hospitalización y urgencias), no incluidos en el plan de beneficios, brindados  en la  Red Publica de hospitales y la red Complementaria, a cargo del FFDS."/>
    <s v="Prestar atenciones en salud "/>
    <s v="por demanda personas víctimas del conflicto armado afiliadas al régimen subsidiado ,("/>
    <s v="consulta, procedimientos, hospitalización y urgencias), no incluidos en el plan de beneficios, brindados  en la  Red Publica de hospitales y la red Complementaria, a cargo del FFDS."/>
    <s v="Social y Económica"/>
    <s v="(por demanda)"/>
    <n v="795"/>
    <s v="(por demanda)"/>
    <n v="1"/>
    <n v="8908"/>
    <s v="(por demanda)"/>
    <n v="1"/>
    <n v="11572"/>
    <s v="(por demanda)"/>
    <n v="1"/>
    <m/>
    <s v="(por demanda)"/>
    <n v="0"/>
    <x v="12"/>
    <s v="No aplica"/>
    <s v="No aplica"/>
    <s v="No aplica"/>
    <s v="No aplica"/>
    <s v="No aplica"/>
    <s v="No aplica"/>
    <s v="No aplica"/>
    <s v="No aplica"/>
    <s v="No aplica"/>
    <x v="12"/>
    <x v="12"/>
    <x v="8"/>
  </r>
  <r>
    <n v="4"/>
    <x v="12"/>
    <n v="356"/>
    <s v="Reparación Integral"/>
    <s v="Rehabilitación Psicosocial"/>
    <n v="23"/>
    <s v="1186. Atención Integral en Salud"/>
    <s v="Garantizar 7,200 personas la atención integral en salud como medida de reparación a  personas víctimas del conflicto a 2020."/>
    <n v="66"/>
    <s v="Garantizar  a personas víctimas del conflicto armado la atención psicosocial."/>
    <s v="Garantizar "/>
    <s v=" a 1800 personas víctimas del conflicto armado la atención psicosocial."/>
    <m/>
    <s v="Exclusivo víctimas"/>
    <n v="1800"/>
    <n v="1108"/>
    <n v="0.61555555555555552"/>
    <n v="0.61555555555555552"/>
    <n v="2557"/>
    <n v="1.4205555555555556"/>
    <n v="1"/>
    <n v="3550"/>
    <n v="1.9722222222222223"/>
    <n v="1"/>
    <m/>
    <n v="0"/>
    <n v="0"/>
    <x v="74"/>
    <n v="4487000000"/>
    <n v="0"/>
    <n v="0"/>
    <n v="4635996310"/>
    <n v="4402496310"/>
    <n v="0.9496332644837675"/>
    <n v="4505996310"/>
    <n v="4402496310"/>
    <n v="0.97703060702240119"/>
    <x v="75"/>
    <x v="74"/>
    <x v="1"/>
  </r>
  <r>
    <n v="8"/>
    <x v="12"/>
    <n v="357"/>
    <s v="Reparación Integral"/>
    <s v="Rehabilitación Psicosocial"/>
    <n v="23"/>
    <s v="1186. Atención Integral en Salud"/>
    <s v="Garantizar 7,200 personas la atención integral en salud como medida de reparación a  personas víctimas del conflicto a 2020."/>
    <n v="66"/>
    <s v="Desarrollar  con las familias del pueblo indigena Embera Katío/Embera Chami residentes en Bogotá  , el plan de trabajo para el abordaje y atención en salud"/>
    <s v="Desarrollar  "/>
    <s v="el 100% con las familias del pueblo indigena Embera Katío/Embera Chami residentes en Bogotá  , "/>
    <s v="el plan de trabajo para el abordaje y atención en salud"/>
    <s v="Exclusivo víctimas"/>
    <n v="1"/>
    <n v="0.15"/>
    <n v="0.15"/>
    <n v="0.15"/>
    <n v="0.5"/>
    <n v="0.5"/>
    <n v="0.5"/>
    <n v="0.75"/>
    <n v="0.75"/>
    <n v="0.75"/>
    <m/>
    <n v="0"/>
    <n v="0"/>
    <x v="12"/>
    <s v="No aplica"/>
    <s v="No aplica"/>
    <s v="No aplica"/>
    <s v="No aplica"/>
    <s v="No aplica"/>
    <s v="No aplica"/>
    <s v="No aplica"/>
    <s v="No aplica"/>
    <s v="No aplica"/>
    <x v="12"/>
    <x v="12"/>
    <x v="8"/>
  </r>
  <r>
    <s v="9.1"/>
    <x v="12"/>
    <n v="358"/>
    <s v="Reparación Integral"/>
    <s v="Rehabilitación: atención integral en salud"/>
    <n v="37"/>
    <s v="1187. Gestión Compartida del Riesgo y Fortalecimiento de la EPS Capital Salud"/>
    <s v="Garantizar el 100% de la atención integral de prestación de servicios demandados en salud mental en las cuatros subredes integradas de servicio de salud de acuerdo a la Ley 1616 de 2013, dentro de los servicios demandados."/>
    <n v="80"/>
    <s v="Avanzar con los actores del SGSSS y otros sectores de la administración distrital , en la socialización del protocolo de atención en salud integral con enfoque psicosocial para la población victima del conflicto armado en el D.C."/>
    <s v="Avanzar "/>
    <s v="100% con los actores del SGSSS y otros sectores de la administración distrital , "/>
    <s v="en la socialización del protocolo de atención en salud integral con enfoque psicosocial para la población victima del conflicto armado en el D.C."/>
    <s v="Social y Económica"/>
    <n v="1"/>
    <n v="0.15"/>
    <n v="0.15"/>
    <n v="0.15"/>
    <n v="0.6"/>
    <n v="0.6"/>
    <n v="0.6"/>
    <n v="0.75"/>
    <n v="0.75"/>
    <n v="0.75"/>
    <m/>
    <n v="0"/>
    <n v="0"/>
    <x v="12"/>
    <s v="No aplica"/>
    <s v="No aplica"/>
    <s v="No aplica"/>
    <s v="No aplica"/>
    <s v="No aplica"/>
    <s v="No aplica"/>
    <s v="No aplica"/>
    <s v="No aplica"/>
    <s v="No aplica"/>
    <x v="12"/>
    <x v="12"/>
    <x v="8"/>
  </r>
  <r>
    <s v="10.1"/>
    <x v="12"/>
    <n v="359"/>
    <s v="Asistencia y Atención"/>
    <s v="Información y Orientación"/>
    <n v="12"/>
    <s v="7525. Fortalecimiento de la Participación Social y Servicio a la Ciudadanía"/>
    <s v="A 2019 En 10 Por Ciento Se Habrá Aumentado La Cobertura De Servicio A La Ciudadanía Del Sector Salud."/>
    <n v="67"/>
    <s v="Informar, orientar y acompañar a personas víctimas del conflicto armado , que se acerquen a los CLAV, en la resolución de dificultades en el acceso a los servicios de salud."/>
    <s v="Informar, orientar y acompañar "/>
    <s v="por demanda a personas víctimas del conflicto armado ,"/>
    <s v=" que se acerquen a los CLAV, en la resolución de dificultades en el acceso a los servicios de salud."/>
    <s v="Social y Económica"/>
    <s v="(por demanda)"/>
    <n v="2852"/>
    <s v="(por demanda)"/>
    <n v="1"/>
    <n v="5306"/>
    <s v="(por demanda)"/>
    <n v="1"/>
    <n v="8063"/>
    <s v="(por demanda)"/>
    <n v="1"/>
    <m/>
    <s v="(por demanda)"/>
    <n v="0"/>
    <x v="75"/>
    <n v="469706666"/>
    <n v="165942761"/>
    <n v="0.35329019792961591"/>
    <n v="469706666"/>
    <n v="330340031"/>
    <n v="0.70329006359045365"/>
    <n v="468706666"/>
    <n v="330340031"/>
    <n v="0.70479055444029037"/>
    <x v="76"/>
    <x v="75"/>
    <x v="24"/>
  </r>
  <r>
    <s v="10.2"/>
    <x v="12"/>
    <n v="360"/>
    <s v="Asistencia y Atención"/>
    <s v="Información y Orientación"/>
    <n v="12"/>
    <s v="7525. Fortalecimiento de la Participación Social y Servicio a la Ciudadanía"/>
    <s v="A 2019 En 10 Por Ciento Se Habrá Aumentado La Cobertura De Servicio A La Ciudadanía Del Sector Salud."/>
    <n v="67"/>
    <s v="Informar, orientar y acompañar a personas víctimas del conflicto armado , en la Red Cade, SuperCade, Centro Distrital de Salud y demas canales de atención a los ciudadanos, en la resolución de dificultades en el acceso a los servicios de salud."/>
    <s v="Informar, orientar y acompañar "/>
    <s v="por demanda a personas víctimas del conflicto armado , en la Red Cade, SuperCade, Centro Distrital de Salud y demas canales de atención a los ciudadanos, "/>
    <s v="en la resolución de dificultades en el acceso a los servicios de salud."/>
    <s v="Social y Económica"/>
    <s v="(por demanda)"/>
    <n v="1532"/>
    <s v="(por demanda)"/>
    <n v="1"/>
    <n v="2830"/>
    <s v="(por demanda)"/>
    <n v="1"/>
    <n v="4214"/>
    <s v="(por demanda)"/>
    <n v="1"/>
    <m/>
    <s v="(por demanda)"/>
    <n v="0"/>
    <x v="12"/>
    <s v="No aplica"/>
    <s v="No aplica"/>
    <s v="No aplica"/>
    <s v="No aplica"/>
    <s v="No aplica"/>
    <s v="No aplica"/>
    <s v="No aplica"/>
    <s v="No aplica"/>
    <s v="No aplica"/>
    <x v="12"/>
    <x v="12"/>
    <x v="8"/>
  </r>
  <r>
    <s v="10.3"/>
    <x v="12"/>
    <n v="361"/>
    <s v="Asistencia y Atención"/>
    <s v="Información y Orientación"/>
    <n v="12"/>
    <s v="7525. Fortalecimiento de la Participación Social y Servicio a la Ciudadanía"/>
    <s v="A 2019 En 10 Por Ciento Se Habrá Aumentado La Cobertura De Servicio A La Ciudadanía Del Sector Salud."/>
    <n v="67"/>
    <s v="Responder a la población victima del conflicto armado, solicitudes, quejas y reclamos que ingresan por el SDQS"/>
    <s v="Responder "/>
    <s v="por demanda a la población victima del conflicto armado, "/>
    <s v="solicitudes, quejas y reclamos que ingresan por el SDQS"/>
    <s v="Exclusivo víctimas"/>
    <s v="(por demanda)"/>
    <n v="50"/>
    <s v="(por demanda)"/>
    <n v="1"/>
    <n v="106"/>
    <s v="(por demanda)"/>
    <n v="1"/>
    <n v="146"/>
    <s v="(por demanda)"/>
    <n v="1"/>
    <m/>
    <s v="(por demanda)"/>
    <n v="0"/>
    <x v="12"/>
    <s v="No aplica"/>
    <s v="No aplica"/>
    <s v="No aplica"/>
    <s v="No aplica"/>
    <s v="No aplica"/>
    <s v="No aplica"/>
    <s v="No aplica"/>
    <s v="No aplica"/>
    <s v="No aplica"/>
    <x v="12"/>
    <x v="12"/>
    <x v="8"/>
  </r>
  <r>
    <s v="10.4"/>
    <x v="12"/>
    <n v="362"/>
    <s v="Transversal"/>
    <s v="Participación"/>
    <n v="31"/>
    <s v="7525. Fortalecimiento de la Participación Social y Servicio a la Ciudadanía"/>
    <s v="A 2019 En 10 Por Ciento Se Habrá Aumentado La Cobertura De Servicio A La Ciudadanía Del Sector Salud."/>
    <n v="67"/>
    <s v="Capacitar y formar mesas locales de participación efectiva de víctimas del conflicto armado , en el derecho a la salud y a la atención psicosocial y en participación incidente."/>
    <s v="Capacitar y formar "/>
    <s v="25 mesas locales de participación efectiva de víctimas del conflicto armado , "/>
    <s v="en el derecho a la salud y a la atención psicosocial y en participación incidente."/>
    <s v="Fortalecimiento institucional"/>
    <n v="1"/>
    <n v="0.2"/>
    <n v="0.2"/>
    <n v="0.2"/>
    <n v="0.56999999999999995"/>
    <n v="0.56999999999999995"/>
    <n v="0.56999999999999995"/>
    <n v="0.75"/>
    <n v="0.75"/>
    <n v="0.75"/>
    <m/>
    <n v="0"/>
    <n v="0"/>
    <x v="12"/>
    <s v="No aplica"/>
    <s v="No aplica"/>
    <s v="No aplica"/>
    <s v="No aplica"/>
    <s v="No aplica"/>
    <s v="No aplica"/>
    <s v="No aplica"/>
    <s v="No aplica"/>
    <s v="No aplica"/>
    <x v="12"/>
    <x v="12"/>
    <x v="8"/>
  </r>
  <r>
    <s v="10.5"/>
    <x v="12"/>
    <n v="363"/>
    <s v="Transversal"/>
    <s v="Participación"/>
    <n v="31"/>
    <s v="7525. Fortalecimiento de la Participación Social y Servicio a la Ciudadanía"/>
    <s v="A 2019 En 10 Por Ciento Se Habrá Aumentado La Cobertura De Servicio A La Ciudadanía Del Sector Salud."/>
    <n v="67"/>
    <s v="Implementar y caracterizar organizaciones sociales de victimas del conflicto armado , e implementar planes de acción."/>
    <s v="Implementar y caracterizar ."/>
    <s v="por demanda organizaciones sociales de victimas del conflicto armado ,"/>
    <s v=" e implementar planes de acción"/>
    <s v="Fortalecimiento institucional"/>
    <s v="(por demanda)"/>
    <n v="5"/>
    <s v="(por demanda)"/>
    <n v="1"/>
    <n v="13"/>
    <s v="(por demanda)"/>
    <n v="1"/>
    <n v="16"/>
    <s v="(por demanda)"/>
    <n v="1"/>
    <m/>
    <s v="(por demanda)"/>
    <n v="0"/>
    <x v="12"/>
    <s v="No aplica"/>
    <s v="No aplica"/>
    <s v="No aplica"/>
    <s v="No aplica"/>
    <s v="No aplica"/>
    <s v="No aplica"/>
    <s v="No aplica"/>
    <s v="No aplica"/>
    <s v="No aplica"/>
    <x v="12"/>
    <x v="12"/>
    <x v="8"/>
  </r>
  <r>
    <n v="1"/>
    <x v="13"/>
    <n v="364"/>
    <s v="Asistencia y Atención"/>
    <s v="Asistencia en Educación"/>
    <n v="9"/>
    <s v="1049. Cobertura con Equidad"/>
    <s v="Implementar 100 porciento de los colegios oficiales la gratuidad educativa y/o acciones afirmativas para población vulnerable y diversa para facilitar su acceso y la permanencia, especialmente víctimas del conflicto, población rural, extra edad, trabajadores infantiles, grupos étnicos, condición de discapacidad, entre otros."/>
    <n v="1"/>
    <s v="Beneficiar personas víctima del conflicto armado con cobertura escolar y gratuidad en costos complementarios."/>
    <s v="Beneficiar"/>
    <s v=" 66935 personas víctima del conflicto armado "/>
    <s v="con cobertura escolar y gratuidad en costos complementarios."/>
    <s v="Social y Económica"/>
    <n v="66935"/>
    <n v="67353"/>
    <n v="1.0062448644207067"/>
    <n v="1"/>
    <n v="68588"/>
    <n v="1.0246956002091581"/>
    <n v="1"/>
    <n v="68588"/>
    <n v="1.0246956002091581"/>
    <n v="1"/>
    <n v="68588"/>
    <n v="1.0246956002091581"/>
    <n v="1"/>
    <x v="76"/>
    <n v="15373118723"/>
    <n v="7669160194"/>
    <n v="0.49886820834383017"/>
    <n v="15327134733"/>
    <n v="13762317610"/>
    <n v="0.89790543697440861"/>
    <n v="15553785138"/>
    <n v="14495691990"/>
    <n v="0.93197198375751411"/>
    <x v="77"/>
    <x v="76"/>
    <x v="25"/>
  </r>
  <r>
    <n v="2"/>
    <x v="13"/>
    <n v="365"/>
    <s v="Asistencia y Atención"/>
    <s v="Alimentación"/>
    <n v="6"/>
    <s v="1052. Bienestar Estudiantil para Todos"/>
    <s v="Beneficiar 780,646 estudiantes  matriculados en el Sistema Educativo Oficial del Distrito con complementos alimentarios (refrigerios, desayuno, almuerzo y cena)."/>
    <n v="2"/>
    <s v="Beneficiar personas víctima del conflicto armado con complementos alimentarios (refrigerios, desayuno, almuerzo o cena), y con un seguro o un convenio interadministrativo en caso de accidentes escolares."/>
    <s v="Beneficiar "/>
    <s v="64611 personas víctima del conflicto armado "/>
    <s v="con complementos alimentarios (refrigerios, desayuno, almuerzo o cena), y con un seguro o un convenio interadministrativo en caso de accidentes escolares."/>
    <s v="Social y Económica"/>
    <n v="64611"/>
    <n v="67353"/>
    <n v="1.0424385940474532"/>
    <n v="1"/>
    <n v="68588"/>
    <n v="1.0615529863335964"/>
    <n v="1"/>
    <n v="68588"/>
    <n v="1.0615529863335964"/>
    <n v="1"/>
    <n v="68588"/>
    <n v="1.0615529863335964"/>
    <n v="1"/>
    <x v="77"/>
    <n v="36564520678"/>
    <n v="16627084329"/>
    <n v="0.45473273054565488"/>
    <n v="37014406947"/>
    <n v="32469141498"/>
    <n v="0.87720280226269054"/>
    <n v="35267322554"/>
    <n v="32890846951"/>
    <n v="0.93261536655182065"/>
    <x v="78"/>
    <x v="77"/>
    <x v="26"/>
  </r>
  <r>
    <n v="3"/>
    <x v="13"/>
    <n v="366"/>
    <s v="Asistencia y Atención"/>
    <s v="Asistencia en Educación"/>
    <n v="9"/>
    <s v="1052. Bienestar Estudiantil para Todos"/>
    <s v="Beneficiar 156,421 estudiantes de colegios oficiales del Distrito con alguna de las modalidades de transporte (Ruta Escolar, Subsidio u otros medios alternativos)."/>
    <n v="3"/>
    <s v="Beneficiar personas víctima del conflicto armado con alguna modalidad de transporte (Ruta Escolar, Subsidio u otros medios alternativos)."/>
    <s v="Beneficiar "/>
    <s v="por demanda personas víctima del conflicto armado"/>
    <s v=" con alguna modalidad de transporte (Ruta Escolar, Subsidio u otros medios alternativos)."/>
    <s v="Social y Económica"/>
    <s v="(por demanda)"/>
    <n v="3178"/>
    <s v="(por demanda)"/>
    <n v="1"/>
    <n v="10089"/>
    <s v="(por demanda)"/>
    <n v="1"/>
    <n v="11852"/>
    <s v="(por demanda)"/>
    <n v="1"/>
    <n v="12945"/>
    <s v="(por demanda)"/>
    <n v="1"/>
    <x v="78"/>
    <n v="13943014743"/>
    <n v="3312044543"/>
    <n v="0.23754149328880186"/>
    <n v="14083919396"/>
    <n v="9674385905"/>
    <n v="0.68691005912371528"/>
    <n v="13210377199"/>
    <n v="10034575429"/>
    <n v="0.75959794923642288"/>
    <x v="79"/>
    <x v="78"/>
    <x v="27"/>
  </r>
  <r>
    <n v="4"/>
    <x v="13"/>
    <n v="367"/>
    <s v="Asistencia y Atención"/>
    <s v="Asistencia en Educación"/>
    <n v="9"/>
    <s v="1053. Oportunidades de Aprendizaje Desde el Enfoque Diferencial"/>
    <s v="Implementar el 100 porciento del modelo de atención educativa integral, para avanzar hacia una educación de calidad, que garantice las condiciones en términos de los apoyos requeridos, contenidos educativos,  recursos y  estrategias para conseguir la participación efectiva de todos los estudiantes, independientemente de sus condiciones o características."/>
    <n v="4"/>
    <s v="Beneficiar personas víctima del conflicto armado con enfoque diferencial a través del modelo de atención educativa integral y propuestas educativas flexibles."/>
    <s v="Beneficiar "/>
    <s v="por demanda personas víctima del conflicto armado "/>
    <s v="con enfoque diferencial a través del modelo de atención educativa integral y propuestas educativas flexibles."/>
    <s v="Social y Económica"/>
    <s v="(por demanda)"/>
    <n v="41923"/>
    <s v="(por demanda)"/>
    <n v="1"/>
    <n v="38727"/>
    <s v="(por demanda)"/>
    <n v="1"/>
    <n v="38727"/>
    <s v="(por demanda)"/>
    <n v="1"/>
    <n v="41211"/>
    <s v="(por demanda)"/>
    <n v="1"/>
    <x v="79"/>
    <n v="675181000"/>
    <n v="253299860"/>
    <n v="0.37515845380720131"/>
    <n v="672027537"/>
    <n v="672027537"/>
    <n v="1"/>
    <n v="672027537"/>
    <n v="672027537"/>
    <n v="1"/>
    <x v="80"/>
    <x v="79"/>
    <x v="28"/>
  </r>
  <r>
    <n v="5"/>
    <x v="13"/>
    <n v="368"/>
    <s v="Asistencia y Atención"/>
    <s v="Asistencia en Educación"/>
    <n v="9"/>
    <s v="1050. Educación Inicial de Calidad en el Marco de la Ruta de Atención Integral a la Primera Infancia"/>
    <s v="* Garantizar a 83,000 estudiantes la ruta de atención integral definida por el Distrito_x000a_* Apoyar y acompañar 300 Colegios en la realización de acuerdos de ciclo para la implementación del  modelo pedagogico-curricular  del ciclo de educación inicial._x000a_* Implementar 1 Herramienta de gestión para realizar la valoracion del desarrollo integral  de niños y niñas de educacion inicial."/>
    <n v="5"/>
    <s v="Beneficiar niñas y niños de 4 a 5 años víctima del conflicto armado con educación inicial integral, en el marco de la ruta integral de atenciones."/>
    <s v="Beneficiar "/>
    <s v="por demanda niñas y niños de 4 a 5 años víctima del conflicto armado "/>
    <s v="con educación inicial integral, en el marco de la ruta integral de atenciones."/>
    <s v="Social y Económica"/>
    <s v="(por demanda)"/>
    <n v="990"/>
    <s v="(por demanda)"/>
    <n v="1"/>
    <n v="990"/>
    <s v="(por demanda)"/>
    <n v="1"/>
    <n v="1158"/>
    <s v="(por demanda)"/>
    <n v="1"/>
    <n v="1158"/>
    <s v="(por demanda)"/>
    <n v="1"/>
    <x v="80"/>
    <n v="941880692"/>
    <n v="74105101"/>
    <n v="7.8677800308916412E-2"/>
    <n v="941880692"/>
    <n v="928845109"/>
    <n v="0.98616004860199424"/>
    <n v="928969706"/>
    <n v="928858759"/>
    <n v="0.99988056984067031"/>
    <x v="81"/>
    <x v="80"/>
    <x v="29"/>
  </r>
  <r>
    <n v="6"/>
    <x v="13"/>
    <n v="369"/>
    <s v="Asistencia y Atención"/>
    <s v="Asistencia en Educación"/>
    <n v="9"/>
    <s v="1056. Mejoramiento de la Calidad Educativa a Través de la Jornada Única y el Uso del Tiempo Escolar"/>
    <s v="Ampliar en 249,000 Estudiantes del Sistema Educativo Oficial el tiempo escolar mediante la implementación de la Jornada Única  que permita mayores oportunidades de aprendizaje y potencien sus habilidades fortaleciendo las competencias básicas y la formacion integral, en ambientes de aprendizajes innovadores del colegio y la ciudad."/>
    <n v="7"/>
    <s v="Beneficiar estudiantes víctimas del conflicto armado con jornada única fortaleciendo las competencias básicas y la formación integral."/>
    <s v="Beneficiar "/>
    <s v="por demanda estudiantes víctimas del conflicto armado "/>
    <s v="con jornada única fortaleciendo las competencias básicas y la formación integral."/>
    <s v="Social y Económica"/>
    <s v="(por demanda)"/>
    <n v="3130"/>
    <s v="(por demanda)"/>
    <n v="1"/>
    <n v="3114"/>
    <s v="(por demanda)"/>
    <n v="1"/>
    <n v="3402"/>
    <s v="(por demanda)"/>
    <n v="1"/>
    <n v="3402"/>
    <s v="(por demanda)"/>
    <n v="1"/>
    <x v="81"/>
    <n v="1552150165"/>
    <n v="727959631"/>
    <n v="0.46900077545009955"/>
    <n v="1561840947"/>
    <n v="1545114388"/>
    <n v="0.98929048503170025"/>
    <n v="1545114388"/>
    <n v="1545114388"/>
    <n v="1"/>
    <x v="82"/>
    <x v="81"/>
    <x v="30"/>
  </r>
  <r>
    <n v="7"/>
    <x v="13"/>
    <n v="370"/>
    <s v="Asistencia y Atención"/>
    <s v="Asistencia en Educación"/>
    <n v="9"/>
    <s v="1056. Mejoramiento de la Calidad Educativa a Través de la Jornada Única y el Uso del Tiempo Escolar"/>
    <s v="Garantizar en 290,500 Estudiantes la permanencia escolar, el desarrollo y fortalecimiento de habilidades en música, arte, literatura, deporte, ciencia y tecnología, convivencia y formación ciudadana, medio ambiente, lengua extranjera, oralidad, lectura y escritura, entre otros. "/>
    <n v="8"/>
    <s v="Beneficiar estudiantes víctimas del conflicto armado con uso del tiempo escolar para el desarrollo y fortalecimiento de habilidades en música, arte, literatura, deporte, ciencia y tecnología, convivencia y formación ciudadana, medio ambiente, lengua extranjera, oralidad, lectura y escritura, entre otros."/>
    <s v="Beneficiar"/>
    <s v="por demanda estudiantes víctimas del conflicto armado "/>
    <s v="con uso del tiempo escolar para el desarrollo y fortalecimiento de habilidades en música, arte, literatura, deporte, ciencia y tecnología, convivencia y formación ciudadana, medio ambiente, lengua extranjera, oralidad, lectura y escritura, entre otros."/>
    <s v="Social y Económica"/>
    <s v="(por demanda)"/>
    <n v="11458"/>
    <s v="(por demanda)"/>
    <n v="1"/>
    <n v="7574"/>
    <s v="(por demanda)"/>
    <n v="1"/>
    <n v="7089"/>
    <s v="(por demanda)"/>
    <n v="1"/>
    <n v="7089"/>
    <s v="(por demanda)"/>
    <n v="1"/>
    <x v="82"/>
    <n v="920998500"/>
    <n v="271956848"/>
    <n v="0.29528478928032997"/>
    <n v="930390437"/>
    <n v="926083147"/>
    <n v="0.99537044897635807"/>
    <n v="926083147"/>
    <n v="926083147"/>
    <n v="1"/>
    <x v="83"/>
    <x v="82"/>
    <x v="31"/>
  </r>
  <r>
    <n v="8"/>
    <x v="13"/>
    <n v="371"/>
    <s v="Asistencia y Atención"/>
    <s v="Asistencia en Educación"/>
    <n v="9"/>
    <s v="1073. Desarrollo Integral de la Educación Media en las Instituciones Educativas del Distrito"/>
    <s v="* 270 IED desarrollando procesos de fortalecimiento de competencias básicas, técnicas y tecnológicas de los estudiantes de educación media"/>
    <n v="106"/>
    <s v="Beneficiar personas víctima del conflicto armado con el programa de educación media integral, para la generación de mayores oportunidades de exploración, orientación y mejoramiento de competencias básicas, técnicas, tecnológicas, sociales y emocionales."/>
    <s v="Beneficiar "/>
    <s v="por demanda personas víctima del conflicto armado "/>
    <s v="con el programa de educación media integral, para la generación de mayores oportunidades de exploración, orientación y mejoramiento de competencias básicas, técnicas, tecnológicas, sociales y emocionales."/>
    <s v="Social y Económica"/>
    <s v="(por demanda)"/>
    <n v="0"/>
    <s v="(por demanda)"/>
    <n v="0"/>
    <n v="5400"/>
    <s v="(por demanda)"/>
    <n v="1"/>
    <n v="5400"/>
    <s v="(por demanda)"/>
    <n v="1"/>
    <n v="5400"/>
    <s v="(por demanda)"/>
    <n v="1"/>
    <x v="83"/>
    <n v="61977500"/>
    <n v="11033883"/>
    <n v="0.17803046266790368"/>
    <n v="424385444"/>
    <n v="371051799"/>
    <n v="0.87432734615657548"/>
    <n v="406075509"/>
    <n v="405463266"/>
    <n v="0.99849229272282958"/>
    <x v="84"/>
    <x v="83"/>
    <x v="32"/>
  </r>
  <r>
    <n v="9"/>
    <x v="13"/>
    <n v="372"/>
    <s v="Asistencia y Atención"/>
    <s v="Asistencia en Educación"/>
    <n v="9"/>
    <s v="Proyectos varios"/>
    <s v="Varias metas."/>
    <n v="10"/>
    <s v="Beneficiar personas víctima del conflicto armado  con las condiciones para garantizar la prestación del servicio educativo."/>
    <s v="Beneficiar "/>
    <s v="66935 personas víctima del conflicto armado  "/>
    <s v="con las condiciones para garantizar la prestación del servicio educativo."/>
    <s v="Social y Económica"/>
    <n v="66935"/>
    <n v="67535"/>
    <n v="1.00896392022111"/>
    <n v="1"/>
    <n v="67353"/>
    <n v="1.0062448644207067"/>
    <n v="1"/>
    <n v="68588"/>
    <n v="1.0246956002091581"/>
    <n v="1"/>
    <n v="68588"/>
    <n v="1.0246956002091581"/>
    <n v="1"/>
    <x v="84"/>
    <n v="274839982363"/>
    <n v="68045739036"/>
    <n v="0.24758311527660967"/>
    <n v="277259357275"/>
    <n v="131905784422"/>
    <n v="0.47574872032603432"/>
    <n v="279825890549"/>
    <n v="190490203504"/>
    <n v="0.68074545614871718"/>
    <x v="85"/>
    <x v="84"/>
    <x v="33"/>
  </r>
  <r>
    <n v="10"/>
    <x v="13"/>
    <n v="373"/>
    <s v="Prevención, Protección y Garantías de No Repetición"/>
    <s v="Prevención Temprana y Garantías de No Repetición"/>
    <n v="20"/>
    <s v="1058 Participación ciudadana para el reencuentro, la reconciliación y la paz "/>
    <s v="Apoyar y acompañar a colegios para fortalecer los Planes de Convivencia hacia el reencuentro, la reconciliación y la paz  e institucionalizar  la Cátedra de la Paz con enfoque de cultura ciudadana."/>
    <n v="15"/>
    <s v="Apoyar y acompañar colegios en la implementación de la cátedra de la paz con cultura ciudadana, y en el fortalecimiento de los planes de convivencia hacia el reencuentro la reconciliación y la paz."/>
    <s v="Apoyar y acompañar "/>
    <s v="363 colegios "/>
    <s v="en la implementación de la cátedra de la paz con cultura ciudadana, y en el fortalecimiento de los planes de convivencia hacia el reencuentro la reconciliación y la paz."/>
    <s v="Social y Económica"/>
    <n v="363"/>
    <n v="342"/>
    <n v="0.94214876033057848"/>
    <n v="0.94214876033057848"/>
    <n v="360"/>
    <n v="0.99173553719008267"/>
    <n v="0.99173553719008267"/>
    <n v="360"/>
    <n v="0.99173553719008267"/>
    <n v="0.99173553719008267"/>
    <n v="360"/>
    <n v="0.99173553719008267"/>
    <n v="0.99173553719008267"/>
    <x v="85"/>
    <n v="1484204000"/>
    <n v="804261800"/>
    <n v="0.54188090046920778"/>
    <n v="1673669975"/>
    <n v="1448212092"/>
    <n v="0.86529131407761561"/>
    <n v="1673669975"/>
    <n v="1448212092"/>
    <n v="0.86529131407761561"/>
    <x v="86"/>
    <x v="85"/>
    <x v="34"/>
  </r>
  <r>
    <n v="11"/>
    <x v="13"/>
    <n v="374"/>
    <s v="Reparación Integral"/>
    <s v="Acceso a créditos"/>
    <n v="22"/>
    <s v="1074. Educación Superior para una Ciudad de Conocimiento"/>
    <s v="Apoyar a 27,000 egresados mediante alianzas con diversos actores para la generación de mayores posibilidades de ingreso al sistema de educación superior en los niveles técnico profesional, tecnólogo y profesional universitario en las modalidades virtual y presencial."/>
    <n v="16"/>
    <s v="Beneficiar personas víctima del conflicto armado con educación superior a través del Fondo de Reparación."/>
    <s v="Beneficiar "/>
    <s v="29 personas víctima del conflicto armado"/>
    <s v=" con educación superior a través del Fondo de Reparación."/>
    <s v="Exclusivo víctimas"/>
    <n v="29"/>
    <n v="107"/>
    <n v="3.6896551724137931"/>
    <n v="1"/>
    <n v="97"/>
    <n v="3.3448275862068964"/>
    <n v="1"/>
    <n v="169"/>
    <n v="5.8275862068965516"/>
    <n v="1"/>
    <n v="246"/>
    <n v="8.4827586206896548"/>
    <n v="1"/>
    <x v="86"/>
    <n v="2000000000"/>
    <n v="0"/>
    <n v="0"/>
    <n v="2000000000"/>
    <n v="2000000000"/>
    <n v="1"/>
    <n v="2000000000"/>
    <n v="2000000000"/>
    <n v="1"/>
    <x v="87"/>
    <x v="86"/>
    <x v="1"/>
  </r>
  <r>
    <n v="1"/>
    <x v="14"/>
    <n v="402"/>
    <s v="Reparación Integral"/>
    <s v="Otras medidas de reparación"/>
    <m/>
    <s v="Presupuesto de gastos de funcionamiento"/>
    <s v="Presupuesto de gastos de funcionamiento"/>
    <m/>
    <s v="Beneficiar personas víctima del conflicto armado con educación superior "/>
    <m/>
    <m/>
    <m/>
    <m/>
    <s v="(por demanda)"/>
    <n v="0"/>
    <m/>
    <n v="0"/>
    <m/>
    <s v="(por demanda)"/>
    <n v="0"/>
    <n v="728"/>
    <s v="(por demanda)"/>
    <n v="1"/>
    <n v="728"/>
    <m/>
    <m/>
    <x v="87"/>
    <n v="0"/>
    <n v="0"/>
    <e v="#DIV/0!"/>
    <n v="0"/>
    <n v="0"/>
    <e v="#DIV/0!"/>
    <n v="6028684480"/>
    <n v="4250222558.4000001"/>
    <n v="0.70500000000000007"/>
    <x v="88"/>
    <x v="87"/>
    <x v="35"/>
  </r>
  <r>
    <n v="1"/>
    <x v="15"/>
    <n v="375"/>
    <s v="Asistencia y Atención"/>
    <s v="Alimentación_x000a_Educación_x000a_Salud"/>
    <n v="36"/>
    <s v="971. Calles Alternativas: Atención Integral a Niñez y Juventud en Situación de Calle, en Riesgo de Habitabilidad en Calle y en Condiciones de Fragilidad Social."/>
    <s v="Vincular al modelo pedagógico a 23.685 niños, niñas, adolescentes y jóvenes en situación de calle, en riesgo de habitabilidad en calle y en condiciones de fragilidad social, para la protección y restitución de sus derechos."/>
    <n v="11"/>
    <s v="Cumplir una vinculación acumulada de niñas, niños o adolescentes víctimas del conflicto armado, en situación de calle o en riesgo de calle , al modelo pedagógico de restitución de derechos; de los cuales 50 son nuevos."/>
    <s v="Cumplir una vinculación acumulada "/>
    <s v="de 333 niñas, niños o adolescentes víctimas del conflicto armado, en situación de calle o en riesgo de calle , "/>
    <s v="al modelo pedagógico de restitución de derechos; de los cuales 50 son nuevos."/>
    <s v="Social y Económica"/>
    <n v="333"/>
    <n v="102"/>
    <n v="0.30630630630630629"/>
    <n v="0.30630630630630629"/>
    <n v="239"/>
    <n v="0.71771771771771775"/>
    <n v="0.71771771771771775"/>
    <n v="293"/>
    <n v="0.87987987987987992"/>
    <n v="0.87987987987987992"/>
    <n v="293"/>
    <n v="0.87987987987987992"/>
    <n v="0.87987987987987992"/>
    <x v="88"/>
    <n v="577436000"/>
    <n v="402620906"/>
    <n v="0.69725632970580287"/>
    <n v="467436000"/>
    <n v="404130592"/>
    <n v="0.86456882225588105"/>
    <n v="472871800"/>
    <n v="464630120"/>
    <n v="0.98257100550297138"/>
    <x v="89"/>
    <x v="88"/>
    <x v="36"/>
  </r>
  <r>
    <n v="2"/>
    <x v="15"/>
    <n v="376"/>
    <s v="Asistencia y Atención"/>
    <s v="Alimentación_x000a_Educación_x000a_Salud"/>
    <n v="36"/>
    <s v="971. Calles Alternativas: Atención Integral a Niñez y Juventud en Situación de Calle, en Riesgo de Habitabilidad en Calle y en Condiciones de Fragilidad Social."/>
    <s v="*Restablecer derechos al 100 por ciento de niñas, niños y adolescentes víctimas de explotación sexual y comercial, que reciba el IDIPRON (estimado en 130 NNA)._x000a_*Atender integralmente a 900 niñas, niños y adolescentes en riesgo de explotación comercial que se vinculan a la oferta del IDIPRON."/>
    <n v="12"/>
    <s v="Atender niños, niñas y adolescentes víctimas del conflicto, en riesgo o víctimas de explotación sexual comercial - ESCNNA , a través del modelo pedagógico de restitución de derechos."/>
    <s v="Atender"/>
    <s v="30 niños, niñas y adolescentes víctimas del conflicto, en riesgo o víctimas de explotación sexual comercial - ESCNNA ,"/>
    <s v=" a través del modelo pedagógico de restitución de derechos."/>
    <s v="Social y Económica"/>
    <n v="30"/>
    <n v="19"/>
    <n v="0.6333333333333333"/>
    <n v="0.6333333333333333"/>
    <n v="32"/>
    <n v="1.0666666666666667"/>
    <n v="1"/>
    <n v="42"/>
    <n v="1.4"/>
    <n v="1"/>
    <n v="42"/>
    <n v="1.4"/>
    <n v="1"/>
    <x v="89"/>
    <n v="226000000"/>
    <n v="0"/>
    <n v="0"/>
    <n v="71000000"/>
    <n v="55332126"/>
    <n v="0.77932571830985919"/>
    <n v="79000000"/>
    <n v="72896378"/>
    <n v="0.92273896202531647"/>
    <x v="90"/>
    <x v="89"/>
    <x v="37"/>
  </r>
  <r>
    <n v="3"/>
    <x v="15"/>
    <n v="377"/>
    <s v="Asistencia y Atención"/>
    <s v="Alimentación_x000a_Educación_x000a_Salud"/>
    <n v="36"/>
    <s v="971. Calles Alternativas: Atención Integral a Niñez y Juventud en Situación de Calle, en Riesgo de Habitabilidad en Calle y en Condiciones de Fragilidad Social."/>
    <s v="Vincular al modelo pedagógico a 23.685 niños, niñas, adolescentes y jóvenes en situación de calle, en riesgo de habitabilidad en calle y en condiciones de fragilidad social, para la protección y restitución de sus derechos."/>
    <n v="11"/>
    <s v="Atender niños, niñas y adolescentes víctimas del conflicto, en riesgo o en conflicto con la ley , a través del modelo pedagógico preventivo de restitución de derechos."/>
    <s v="Atender "/>
    <s v="10 niños, niñas y adolescentes víctimas del conflicto,"/>
    <s v=" en riesgo o en conflicto con la ley , a través del modelo pedagógico preventivo de restitución de derechos."/>
    <s v="Social y Económica"/>
    <n v="10"/>
    <n v="28"/>
    <n v="2.8"/>
    <n v="1"/>
    <n v="66"/>
    <n v="6.6"/>
    <n v="1"/>
    <n v="82"/>
    <n v="8.1999999999999993"/>
    <n v="1"/>
    <n v="82"/>
    <n v="8.1999999999999993"/>
    <n v="1"/>
    <x v="90"/>
    <n v="122000000"/>
    <n v="108032126"/>
    <n v="0.88550922950819677"/>
    <n v="132000000"/>
    <n v="130660630"/>
    <n v="0.98985325757575759"/>
    <n v="150600000"/>
    <n v="149721260"/>
    <n v="0.99416507304116863"/>
    <x v="91"/>
    <x v="90"/>
    <x v="38"/>
  </r>
  <r>
    <n v="4"/>
    <x v="15"/>
    <n v="378"/>
    <s v="Asistencia y Atención"/>
    <s v="Alimentación_x000a_Educación_x000a_Salud"/>
    <n v="36"/>
    <s v="971. Calles Alternativas: Atención Integral a Niñez y Juventud en Situación de Calle, en Riesgo de Habitabilidad en Calle y en Condiciones de Fragilidad Social."/>
    <s v="Vincular al modelo pedagógico a 23.685 niños, niñas, adolescentes y jóvenes en situación de calle, en riesgo de habitabilidad en calle y en condiciones de fragilidad social, para la protección y restitución de sus derechos."/>
    <n v="11"/>
    <s v="Vincular jóvenes víctimas del conflicto armado, en situación de calle o en riesgo de calle al modelo pedagógico de restitución de derechos."/>
    <s v="Vincular"/>
    <s v=" 45 jóvenes víctimas del conflicto armado, en situación de calle o en riesgo de calle "/>
    <s v="al modelo pedagógico de restitución de derechos."/>
    <s v="Social y Económica"/>
    <n v="45"/>
    <n v="240"/>
    <n v="5.333333333333333"/>
    <n v="1"/>
    <n v="523"/>
    <n v="11.622222222222222"/>
    <n v="1"/>
    <n v="702"/>
    <n v="15.6"/>
    <n v="1"/>
    <n v="702"/>
    <n v="15.6"/>
    <n v="1"/>
    <x v="91"/>
    <n v="774000000"/>
    <n v="724236000"/>
    <n v="0.93570542635658915"/>
    <n v="1040000000"/>
    <n v="1033060630"/>
    <n v="0.99332752884615383"/>
    <n v="1402000000"/>
    <n v="1400217638"/>
    <n v="0.99872870042796003"/>
    <x v="92"/>
    <x v="91"/>
    <x v="39"/>
  </r>
  <r>
    <n v="5"/>
    <x v="15"/>
    <n v="379"/>
    <s v="Reparación Integral"/>
    <s v="Restitución-Medidas para la Promoción de Empleo Urbano y Rural"/>
    <n v="25"/>
    <s v="1104. Distrito Joven: Desarrollo de Competencias Laborales a Jóvenes con Derechos vulnerado."/>
    <s v="Ofrecer a 9.060 jóvenes con vulneración de derechos oportunidades de empoderamiento de competencias laborales."/>
    <n v="14"/>
    <s v="Cumplir una vinculación acumulada de jóvenes víctimas del conflicto armado, en situación de calle o en riesgo de calle y en condiciones de fragilidad social , a la estrategia de empoderamiento de competencias laborales; de los cuales 50 son nuevos."/>
    <s v="Cumplir una vinculación acumulada"/>
    <s v=" de 246 jóvenes víctimas del conflicto armado, en situación de calle o en riesgo de calle y en condiciones de fragilidad social , "/>
    <s v="a la estrategia de empoderamiento de competencias laborales; de los cuales 50 son nuevos."/>
    <s v="Social y Económica"/>
    <n v="246"/>
    <n v="207"/>
    <n v="0.84146341463414631"/>
    <n v="0.84146341463414631"/>
    <n v="208"/>
    <n v="0.84552845528455289"/>
    <n v="0.84552845528455289"/>
    <n v="322"/>
    <n v="1.3089430894308942"/>
    <n v="1"/>
    <n v="322"/>
    <n v="1.3089430894308942"/>
    <n v="1"/>
    <x v="92"/>
    <n v="938767000"/>
    <n v="894702000"/>
    <n v="0.95306077013785107"/>
    <n v="927767000"/>
    <n v="905840000"/>
    <n v="0.97636583323183512"/>
    <n v="1428267000"/>
    <n v="1402310000"/>
    <n v="0.98182622716900969"/>
    <x v="93"/>
    <x v="92"/>
    <x v="40"/>
  </r>
  <r>
    <s v="5.1"/>
    <x v="15"/>
    <n v="380"/>
    <s v="Asistencia y Atención"/>
    <s v="Generación de Ingresos"/>
    <n v="14"/>
    <s v="1104. Distrito Joven: Desarrollo de Competencias Laborales a Jóvenes con Derechos vulnerado."/>
    <s v="Ofrecer a 9.060 jóvenes con vulneración de derechos oportunidades de empoderamiento de competencias laborales."/>
    <n v="14"/>
    <s v="Vincular jóvenes víctimas del conflicto armado, en situación de calle o en riesgo de calle y en condiciones de fragilidad social , a la estrategia de empoderamiento de competencias laborales, en el marco del reconocimiento de estímulos de corresponsabilidad (estímulos monetarios)."/>
    <s v="Vincular "/>
    <s v="según convenios disponibles jóvenes víctimas del conflicto armado, en situación de calle o en riesgo de calle y en condiciones de fragilidad social , "/>
    <s v="a la estrategia de empoderamiento de competencias laborales, en el marco del reconocimiento de estímulos de corresponsabilidad (estímulos monetarios)."/>
    <s v="Social y Económica"/>
    <s v="(según convenios disponibles)"/>
    <n v="0"/>
    <s v="(por demanda)"/>
    <n v="0"/>
    <n v="0"/>
    <s v="(por demanda)"/>
    <n v="0"/>
    <n v="0"/>
    <s v="(por demanda)"/>
    <n v="0"/>
    <m/>
    <s v="(por demanda)"/>
    <n v="0"/>
    <x v="12"/>
    <s v="No aplica"/>
    <s v="No aplica"/>
    <s v="No aplica"/>
    <s v="No aplica"/>
    <s v="No aplica"/>
    <s v="No aplica"/>
    <s v="No aplica"/>
    <s v="No aplica"/>
    <s v="No aplica"/>
    <x v="12"/>
    <x v="12"/>
    <x v="8"/>
  </r>
  <r>
    <n v="1"/>
    <x v="16"/>
    <n v="381"/>
    <s v="Asistencia y Atención"/>
    <s v="Generación de ingresos"/>
    <n v="14"/>
    <s v="1023. Potenciar el Trabajo Decente en la Ciudad"/>
    <s v="*Formar 6500 Personas En Competencias Blandas Y Transversales Por Medio De La Agencia Pública De Gestión Y Colocación Del Distrito._x000a_*Formar Al Menos 2000 Personas En Competencias Laborales._x000a_*Remitir Al Menos 6000 Personas A  Empleadores Desde La Agencia._x000a_*Remitir 4000 Personas Formadas Y Certificadas Por La Agencia A Empleadores._x000a_*Vincular 4250 Personas Laboralmente A Través De Los Diferentes Procesos De Intermediación."/>
    <n v="24"/>
    <s v="Incorporar personas víctimas del conflicto armado a la ruta de empleo de la Agencia Pública de Empleo del distrito, para que puedan acceder a las vacantes que ofrece el sector privado."/>
    <s v="Incorporar "/>
    <s v="600 personas víctimas del conflicto armado"/>
    <s v=" a la ruta de empleo de la Agencia Pública de Empleo del distrito, para que puedan acceder a las vacantes que ofrece el sector privado."/>
    <s v="Social y Económica"/>
    <n v="600"/>
    <n v="155"/>
    <n v="0.25833333333333336"/>
    <n v="0.25833333333333336"/>
    <n v="249"/>
    <n v="0.41499999999999998"/>
    <n v="0.41499999999999998"/>
    <n v="611"/>
    <n v="1.0183333333333333"/>
    <n v="1"/>
    <n v="842"/>
    <n v="1.4033333333333333"/>
    <n v="1"/>
    <x v="93"/>
    <n v="64358665"/>
    <n v="28433953"/>
    <n v="0.44180458062640049"/>
    <n v="62560500"/>
    <n v="54060630"/>
    <n v="0.86413359867648121"/>
    <n v="62560500"/>
    <n v="54060630"/>
    <n v="0.86413359867648121"/>
    <x v="94"/>
    <x v="93"/>
    <x v="1"/>
  </r>
  <r>
    <n v="2"/>
    <x v="16"/>
    <n v="382"/>
    <s v="Reparación Integral"/>
    <s v="Restitución-Medidas para la Promoción de Empleo Urbano y Rural"/>
    <n v="25"/>
    <s v="1023. Potenciar el Trabajo Decente en la Ciudad"/>
    <s v="*Formar 6500 Personas En Competencias Blandas Y Transversales Por Medio De La Agencia Pública De Gestión Y Colocación Del Distrito._x000a_*Formar Al Menos 2000 Personas En Competencias Laborales."/>
    <n v="24"/>
    <s v="Formar buscadores de empleo víctimas del conflicto armado en competencias transversales o laborales por parte de la Agencia Pública de Empleo del distrito."/>
    <s v="Formar "/>
    <s v="120 buscadores de empleo víctimas del conflicto armado "/>
    <s v="en competencias transversales o laborales por parte de la Agencia Pública de Empleo del distrito."/>
    <s v="Social y Económica"/>
    <n v="120"/>
    <n v="36"/>
    <n v="0.3"/>
    <n v="0.3"/>
    <n v="88"/>
    <n v="0.73333333333333328"/>
    <n v="0.73333333333333328"/>
    <n v="115"/>
    <n v="0.95833333333333337"/>
    <n v="0.95833333333333337"/>
    <n v="144"/>
    <n v="1.2"/>
    <n v="1"/>
    <x v="94"/>
    <n v="35416621"/>
    <n v="26731152"/>
    <n v="0.75476291202370771"/>
    <n v="33881658"/>
    <n v="26731152"/>
    <n v="0.78895643182514863"/>
    <n v="33881658"/>
    <n v="30249879"/>
    <n v="0.89280987961096825"/>
    <x v="95"/>
    <x v="94"/>
    <x v="1"/>
  </r>
  <r>
    <n v="3"/>
    <x v="16"/>
    <n v="383"/>
    <s v="Asistencia y Atención"/>
    <s v="Generación de ingresos"/>
    <n v="14"/>
    <s v="1023. Potenciar el Trabajo Decente en la Ciudad"/>
    <s v="*Remitir Al Menos 6000 Personas A  Empleadores Desde La Agencia._x000a_*Remitir 4000 Personas Formadas Y Certificadas Por La Agencia A Empleadores."/>
    <n v="26"/>
    <s v="Remitir buscadores de empleo víctimas del conflicto armado a las vacantes disponibles y ajustadas al perfil del buscador"/>
    <s v="Remitir "/>
    <s v="120 buscadores de empleo víctimas del conflicto armado "/>
    <s v="a las vacantes disponibles y ajustadas al perfil del buscador"/>
    <s v="Social y Económica"/>
    <n v="120"/>
    <n v="52"/>
    <n v="0.43333333333333335"/>
    <n v="0.43333333333333335"/>
    <n v="127"/>
    <n v="1.0583333333333333"/>
    <n v="1"/>
    <n v="231"/>
    <n v="1.925"/>
    <n v="1"/>
    <n v="266"/>
    <n v="2.2166666666666668"/>
    <n v="1"/>
    <x v="95"/>
    <n v="51149715"/>
    <n v="28433953"/>
    <n v="0.5558966066575346"/>
    <n v="54482842"/>
    <n v="45982973"/>
    <n v="0.84398998495709898"/>
    <n v="54482843"/>
    <n v="45982973"/>
    <n v="0.84398996946616756"/>
    <x v="96"/>
    <x v="95"/>
    <x v="1"/>
  </r>
  <r>
    <n v="4"/>
    <x v="16"/>
    <n v="384"/>
    <s v="Reparación Integral"/>
    <s v="Restitución-Medidas para la Promoción de Empleo Urbano y Rural"/>
    <n v="25"/>
    <s v="1023. Potenciar el Trabajo Decente en la Ciudad"/>
    <s v="Vincular 4250 Personas Laboralmente A Través De Los Diferentes Procesos De Intermediación."/>
    <n v="28"/>
    <s v="Lograr vincular laboralmente personas víctimas del conflicto armado  que hayan pasado por la Agencia Pública de Empleo del distrito, a empleos del sector privado."/>
    <s v="Lograr vincular"/>
    <s v="laboralmente por demanda personas víctimas del conflicto armado "/>
    <s v=" que hayan pasado por la Agencia Pública de Empleo del distrito, a empleos del sector privado."/>
    <s v="Social y Económica"/>
    <s v="(por demanda)"/>
    <n v="22"/>
    <s v="(por demanda)"/>
    <n v="1"/>
    <n v="49"/>
    <s v="(por demanda)"/>
    <n v="1"/>
    <n v="157"/>
    <s v="(por demanda)"/>
    <n v="1"/>
    <n v="180"/>
    <s v="(por demanda)"/>
    <n v="1"/>
    <x v="12"/>
    <s v="No aplica"/>
    <s v="No aplica"/>
    <s v="No aplica"/>
    <s v="No aplica"/>
    <s v="No aplica"/>
    <s v="No aplica"/>
    <s v="No aplica"/>
    <s v="No aplica"/>
    <s v="No aplica"/>
    <x v="12"/>
    <x v="12"/>
    <x v="8"/>
  </r>
  <r>
    <n v="5"/>
    <x v="16"/>
    <n v="385"/>
    <s v="Reparación Integral"/>
    <s v="Restitución-Medidas para la Promoción de Empleo Urbano y Rural"/>
    <n v="25"/>
    <s v="1022. Consolidación del Ecosistema de Emprendimiento y Mejoramiento de la Productividad de las Mipymes"/>
    <s v="Fortalecer 200 unidades productivas con asistencia técnica a la medida."/>
    <n v="29"/>
    <s v="Apoyar unidades productivas y/o formales de personas víctimas del conflicto armado con asistencia técnica a la medida, para el fortalecimiento de sus operaciones."/>
    <s v="Apoyar "/>
    <s v="50 unidades productivas y/o formales de personas víctimas del conflicto armado"/>
    <s v="con asistencia técnica a la medida, para el fortalecimiento de sus operaciones."/>
    <s v="Social y Económica"/>
    <n v="50"/>
    <n v="0"/>
    <n v="0"/>
    <n v="0"/>
    <n v="67"/>
    <n v="1.34"/>
    <n v="1"/>
    <n v="118"/>
    <n v="2.36"/>
    <n v="1"/>
    <n v="121"/>
    <n v="2.42"/>
    <n v="1"/>
    <x v="96"/>
    <n v="84372333"/>
    <n v="23813619"/>
    <n v="0.28224440587650929"/>
    <n v="241991850"/>
    <n v="224005987"/>
    <n v="0.92567574899733196"/>
    <n v="188938593"/>
    <n v="185324197"/>
    <n v="0.98086999621088533"/>
    <x v="97"/>
    <x v="96"/>
    <x v="41"/>
  </r>
  <r>
    <n v="6"/>
    <x v="16"/>
    <n v="386"/>
    <s v="Asistencia y Atención"/>
    <s v="Generación de Ingresos"/>
    <n v="14"/>
    <s v="1022. Consolidación del Ecosistema de Emprendimiento y Mejoramiento de la Productividad de las Mipymes"/>
    <s v="Apoyar la realización de 6 eventos de intermediación y comercialización empresarial."/>
    <n v="30"/>
    <s v="Vincular unidades productivas formales de personas víctimas del conflicto armado a evento de intermediación y comercialización."/>
    <s v="Vincular "/>
    <s v="80 unidades productivas formales de personas víctimas del conflicto armado "/>
    <s v="a evento de intermediación y comercialización."/>
    <s v="Social y Económica"/>
    <n v="80"/>
    <n v="0"/>
    <n v="0"/>
    <n v="0"/>
    <n v="0"/>
    <n v="0"/>
    <n v="0"/>
    <n v="0"/>
    <n v="0"/>
    <n v="0"/>
    <n v="0"/>
    <n v="0"/>
    <n v="0"/>
    <x v="97"/>
    <n v="163357055"/>
    <n v="42634539"/>
    <n v="0.26098988500986381"/>
    <n v="164678955"/>
    <n v="149257693"/>
    <n v="0.90635559959680334"/>
    <n v="256519141"/>
    <n v="247235715"/>
    <n v="0.96381000667704564"/>
    <x v="98"/>
    <x v="97"/>
    <x v="1"/>
  </r>
  <r>
    <s v="6.1"/>
    <x v="16"/>
    <n v="387"/>
    <s v="Reparación Integral"/>
    <s v="Restitución-Medidas para la Promoción de Empleo Urbano y Rural"/>
    <n v="25"/>
    <s v="1022. Consolidación del Ecosistema de Emprendimiento y Mejoramiento de la Productividad de las Mipymes"/>
    <s v="Apoya 170 unidades productivas en su proceso de formalización."/>
    <n v="98"/>
    <s v="Apoyar unidades productivas de personas víctimas del conflicto armado en su proceso de formalización."/>
    <s v="Apoyar "/>
    <s v="por demanda unidades productivas de personas víctimas del conflicto armado"/>
    <s v=" en su proceso de formalización."/>
    <s v="Social y Económica"/>
    <s v="(por demanda)"/>
    <n v="0"/>
    <s v="(por demanda)"/>
    <n v="0"/>
    <n v="62"/>
    <s v="(por demanda)"/>
    <n v="1"/>
    <n v="79"/>
    <s v="(por demanda)"/>
    <n v="1"/>
    <n v="97"/>
    <s v="(por demanda)"/>
    <n v="1"/>
    <x v="12"/>
    <s v="No aplica"/>
    <s v="No aplica"/>
    <s v="No aplica"/>
    <s v="No aplica"/>
    <s v="No aplica"/>
    <s v="No aplica"/>
    <s v="No aplica"/>
    <s v="No aplica"/>
    <s v="No aplica"/>
    <x v="12"/>
    <x v="12"/>
    <x v="8"/>
  </r>
  <r>
    <n v="7"/>
    <x v="16"/>
    <n v="388"/>
    <s v="Reparación Integral"/>
    <s v="Restitución-Medidas para la Promoción de Empleo Urbano y Rural"/>
    <n v="25"/>
    <s v="1022. Consolidación del Ecosistema de Emprendimiento y Mejoramiento de la Productividad de las Mipymes"/>
    <s v="Implementar 165 proceso de formación o alistamiento financiero a empresarios del Distrito Capital favoreciendo su inclusión."/>
    <n v="31"/>
    <s v="Formar personas víctimas del conflicto armado en temas financieros, ya sean o no emprendedores o empresarios del Distrito Capital, para fortalecerlos a través de acceso a financiamiento formal."/>
    <s v="Formar "/>
    <s v="51 personas víctimas del conflicto armado "/>
    <s v="en temas financieros, ya sean o no emprendedores o empresarios del Distrito Capital, para fortalecerlos a través de acceso a financiamiento formal."/>
    <s v="Social y Económica"/>
    <n v="51"/>
    <n v="0"/>
    <n v="0"/>
    <n v="0"/>
    <n v="80"/>
    <n v="1.5686274509803921"/>
    <n v="1"/>
    <n v="193"/>
    <n v="3.784313725490196"/>
    <n v="1"/>
    <n v="209"/>
    <n v="4.0980392156862742"/>
    <n v="1"/>
    <x v="98"/>
    <n v="353103612"/>
    <n v="114004273"/>
    <n v="0.32286351406680031"/>
    <n v="200011380"/>
    <n v="148027533"/>
    <n v="0.74009555356300227"/>
    <n v="161438816"/>
    <n v="143243289"/>
    <n v="0.8872914987186229"/>
    <x v="99"/>
    <x v="98"/>
    <x v="1"/>
  </r>
  <r>
    <n v="9"/>
    <x v="16"/>
    <n v="389"/>
    <s v="Reparación Integral"/>
    <s v="Restitución-Medidas para la Promoción de Empleo Urbano y Rural"/>
    <n v="25"/>
    <s v="1020. Mejoramiento de la Eficiencia del Sistema de Abastecimiento y Seguridad Alimentaria"/>
    <s v="Vincular 939 actores del abastecimiento alimentario de bogota a procesos de mejora comercial y/o empresarial_x000a__x000a_Fortalecer 500 actores vinculados al sistema de abastecimiento alimentario."/>
    <n v="32"/>
    <s v="Hacer participes personas victimas del conflicto armado a los mercados campesinos."/>
    <s v="Hacer participes"/>
    <s v=" 400 personas victimas del conflicto armado"/>
    <s v=" a los mercados campesinos."/>
    <s v="Social y Económica"/>
    <n v="400"/>
    <n v="0"/>
    <n v="0"/>
    <n v="0"/>
    <n v="11"/>
    <n v="2.75E-2"/>
    <n v="2.75E-2"/>
    <n v="22"/>
    <n v="5.5E-2"/>
    <n v="5.5E-2"/>
    <n v="34"/>
    <n v="8.5000000000000006E-2"/>
    <n v="8.5000000000000006E-2"/>
    <x v="99"/>
    <n v="150327000"/>
    <n v="0"/>
    <n v="0"/>
    <n v="133159500"/>
    <n v="68998000"/>
    <n v="0.51816055181943454"/>
    <n v="68998000"/>
    <n v="53998000"/>
    <n v="0.78260239427229772"/>
    <x v="100"/>
    <x v="99"/>
    <x v="1"/>
  </r>
  <r>
    <s v="9.1"/>
    <x v="16"/>
    <n v="390"/>
    <s v="Reparación Integral"/>
    <s v="Restitución-Medidas para la Promoción de Empleo Urbano y Rural"/>
    <n v="25"/>
    <s v="1020. Mejoramiento de la Eficiencia del Sistema de Abastecimiento y Seguridad Alimentaria"/>
    <s v="Vincular 939 actores del abastecimiento alimentario de bogota a procesos de mejora comercial y/o empresarial_x000a__x000a_Fortalecer 500 actores vinculados al sistema de abastecimiento alimentario."/>
    <n v="32"/>
    <s v="Capacitar tenderos víctimas del conflicto armado "/>
    <s v="Capacitar "/>
    <s v="por demanda tenderos víctimas del conflicto armado "/>
    <m/>
    <s v="Social y Económica"/>
    <s v="(Por demanda)"/>
    <n v="0"/>
    <s v="(por demanda)"/>
    <n v="0"/>
    <n v="0"/>
    <s v="(por demanda)"/>
    <n v="0"/>
    <n v="0"/>
    <s v="(por demanda)"/>
    <n v="0"/>
    <n v="48"/>
    <s v="(por demanda)"/>
    <n v="1"/>
    <x v="100"/>
    <n v="75164000"/>
    <n v="0"/>
    <n v="0"/>
    <n v="92331500"/>
    <n v="92331500"/>
    <n v="1"/>
    <n v="92331500"/>
    <n v="92331500"/>
    <n v="1"/>
    <x v="101"/>
    <x v="100"/>
    <x v="1"/>
  </r>
  <r>
    <n v="10"/>
    <x v="16"/>
    <n v="391"/>
    <s v="Reparación Integral"/>
    <s v="Restitución-Medidas para la Promoción de Empleo Urbano y Rural"/>
    <n v="25"/>
    <s v="1025 Generación de Alternativas de Desarrollo Sostenible para la Ruralidad Bogotana"/>
    <s v="Implementar 80 unidades productivas en procesos de reconversión._x000a_Fortalecer 60 unidades productivas en procesos de reconversión."/>
    <n v="35"/>
    <s v="Fortalecer unidades productivas de familias víctimas del conflicto armado en la rurarlidad de Bogotá."/>
    <s v="Fortalecer "/>
    <s v="5 unidades productivas de familias víctimas del conflicto armado en la rurarlidad de Bogotá."/>
    <m/>
    <s v="Social y Económica"/>
    <n v="5"/>
    <n v="0"/>
    <n v="0"/>
    <n v="0"/>
    <n v="5"/>
    <n v="1"/>
    <n v="1"/>
    <n v="6"/>
    <n v="1.2"/>
    <n v="1"/>
    <n v="6"/>
    <n v="1.2"/>
    <n v="1"/>
    <x v="101"/>
    <n v="129600000"/>
    <n v="65829214"/>
    <n v="0.50794146604938273"/>
    <n v="129600000"/>
    <n v="106122157"/>
    <n v="0.81884380401234569"/>
    <n v="123075754"/>
    <n v="113123884"/>
    <n v="0.91914028818381244"/>
    <x v="102"/>
    <x v="101"/>
    <x v="1"/>
  </r>
  <r>
    <n v="11"/>
    <x v="16"/>
    <n v="392"/>
    <s v="Reparación Integral"/>
    <s v="Reparación Colectiva-Generación de Ingresos"/>
    <n v="29"/>
    <s v="Varios proyectos"/>
    <s v="Varias metas"/>
    <n v="10"/>
    <s v="Vincular en ferias de servicios la estrategia productiva Expomingueras de Afromupaz."/>
    <s v="Vincular "/>
    <s v="por demanda en ferias de servicios la estrategia productiva Expomingueras de Afromupaz."/>
    <m/>
    <s v="Exclusivo víctimas"/>
    <s v="(Por demanda)"/>
    <n v="0"/>
    <s v="(por demanda)"/>
    <n v="0"/>
    <n v="0"/>
    <s v="(por demanda)"/>
    <n v="0"/>
    <n v="0"/>
    <s v="(por demanda)"/>
    <n v="0"/>
    <n v="0"/>
    <s v="(por demanda)"/>
    <n v="0"/>
    <x v="12"/>
    <s v="No aplica"/>
    <s v="No aplica"/>
    <s v="No aplica"/>
    <s v="No aplica"/>
    <s v="No aplica"/>
    <s v="No aplica"/>
    <s v="No aplica"/>
    <s v="No aplica"/>
    <s v="No aplica"/>
    <x v="12"/>
    <x v="12"/>
    <x v="8"/>
  </r>
  <r>
    <n v="12"/>
    <x v="16"/>
    <n v="393"/>
    <s v="Asistencia y Atención"/>
    <s v="Generación de Ingresos"/>
    <n v="14"/>
    <s v="1021. Promover 10 programas que consoliden el posicionamiento internacional de la ciudad,  través de la ruta exportadora"/>
    <s v="Promover 10 programas que consoliden el posicionamiento internacional de la ciudad,  través de la ruta exportadora"/>
    <n v="104"/>
    <s v="Apoyar a empresas o unidades productivas victimas del conflicto armado para ser incluida a la ruta de exportación por medio de Procolombia"/>
    <s v="Apoyar "/>
    <s v="a 6 empresas o unidades productivas victimas del conflicto armado "/>
    <s v="para ser incluida a la ruta de exportación por medio de Procolombia"/>
    <s v="Social y Económica"/>
    <n v="6"/>
    <n v="0"/>
    <n v="0"/>
    <n v="0"/>
    <n v="0"/>
    <n v="0"/>
    <n v="0"/>
    <n v="0"/>
    <n v="0"/>
    <n v="0"/>
    <n v="0"/>
    <n v="0"/>
    <n v="0"/>
    <x v="102"/>
    <n v="39492000"/>
    <n v="0"/>
    <n v="0"/>
    <n v="39492000"/>
    <n v="0"/>
    <n v="0"/>
    <n v="39492000"/>
    <n v="24427333"/>
    <n v="0.61853876734528512"/>
    <x v="103"/>
    <x v="102"/>
    <x v="42"/>
  </r>
  <r>
    <n v="1"/>
    <x v="17"/>
    <n v="394"/>
    <s v="Asistencia y Atención"/>
    <s v="Acompañamiento Jurídico y Psicosocial"/>
    <n v="5"/>
    <s v="1068.Bogotá territorio seguro y sin violencias contra las mujeres"/>
    <s v="Proteger 4450 personas (mujeres víctimas de violencia y personas a cargo) a través de Casas Refugio, de manera integral."/>
    <n v="42"/>
    <s v="Brindar a mujeres víctimas de violencias, víctimas del conflicto armado con sus sistemas familiares atención integral a través de Casas Refugio (atenciones psicojurídica, atenciones psicosociales, acompañamientos pedagógicos, atención en nutrición, atenciones en primeros auxilios e intervenciones colectivas)."/>
    <s v="Brindar "/>
    <s v="a 179 mujeres víctimas de violencias, víctimas del conflicto armado"/>
    <s v=" con sus sistemas familiares atención integral a través de Casas Refugio (atenciones psicojurídica, atenciones psicosociales, acompañamientos pedagógicos, atención en nutrición, atenciones en primeros auxilios e intervenciones colectivas)."/>
    <s v="Social y Económica"/>
    <n v="179"/>
    <n v="47"/>
    <n v="0.26256983240223464"/>
    <n v="0.26256983240223464"/>
    <n v="92"/>
    <n v="0.51396648044692739"/>
    <n v="0.51396648044692739"/>
    <n v="137"/>
    <n v="0.76536312849162014"/>
    <n v="0.76536312849162014"/>
    <n v="169"/>
    <n v="0.94413407821229045"/>
    <n v="0.94413407821229045"/>
    <x v="103"/>
    <n v="1696658497"/>
    <n v="1295077276"/>
    <n v="0.76331051787376869"/>
    <n v="1696658497"/>
    <n v="1295077276"/>
    <n v="0.76331051787376869"/>
    <n v="1696658497"/>
    <n v="1692403622"/>
    <n v="0.99749220305233888"/>
    <x v="104"/>
    <x v="103"/>
    <x v="1"/>
  </r>
  <r>
    <s v="1.1"/>
    <x v="17"/>
    <n v="395"/>
    <s v="Asistencia y Atención"/>
    <s v="Acompañamiento Jurídico y Psicosocial"/>
    <n v="5"/>
    <s v="1068.Bogotá territorio seguro y sin violencias contra las mujeres"/>
    <s v="Proteger 4450 personas (mujeres víctimas de violencia y personas a cargo) a través de Casas Refugio, de manera integral."/>
    <n v="42"/>
    <s v="Atender mujeres víctimas de violencias, víctimas del conflicto armado atención integral a través de Casas Refugio (atenciones psicojurídica, atenciones psicosociales, acompañamientos pedagógicos, atención en nutrición, atenciones en primeros auxilios e intervenciones colectivas)."/>
    <s v="Atender "/>
    <s v="por demanda mujeres víctimas de violencias, víctimas del conflicto armado "/>
    <s v="atención integral a través de Casas Refugio (atenciones psicojurídica, atenciones psicosociales, acompañamientos pedagógicos, atención en nutrición, atenciones en primeros auxilios e intervenciones colectivas)."/>
    <s v="Social y Económica"/>
    <s v="(por demanda)"/>
    <n v="18"/>
    <s v="(por demanda)"/>
    <n v="1"/>
    <n v="38"/>
    <s v="(por demanda)"/>
    <n v="1"/>
    <n v="56"/>
    <s v="(por demanda)"/>
    <n v="1"/>
    <n v="71"/>
    <s v="(por demanda)"/>
    <n v="1"/>
    <x v="12"/>
    <s v="No aplica"/>
    <s v="No aplica"/>
    <s v="No aplica"/>
    <s v="No aplica"/>
    <s v="No aplica"/>
    <s v="No aplica"/>
    <s v="No aplica"/>
    <s v="No aplica"/>
    <s v="No aplica"/>
    <x v="12"/>
    <x v="12"/>
    <x v="8"/>
  </r>
  <r>
    <n v="2"/>
    <x v="17"/>
    <n v="396"/>
    <s v="Reparación Integral"/>
    <s v="Satisfacción-Memoria"/>
    <n v="38"/>
    <s v="1067. Mujeres Protagonistas Activas y Empoderadas"/>
    <s v="Ejecutar 5 Proyectos con acciones afirmativas en el ejercicio de los derechos en el marco del PIOEG y DESC de las mujeres en su diversidad."/>
    <n v="43"/>
    <s v="Desarrollar acciones en el proceso de memoria de las mujeres víctimas de violencias como constructoras de paz en el marco del conflicto armado."/>
    <s v="Desarrollar "/>
    <s v="4 acciones en el proceso de memoria de las mujeres víctimas de violencias como constructoras de paz en el marco del conflicto armado."/>
    <m/>
    <s v="Social y Económica"/>
    <n v="4"/>
    <n v="1"/>
    <n v="0.25"/>
    <n v="0.25"/>
    <n v="1"/>
    <n v="0.25"/>
    <n v="0.25"/>
    <n v="1"/>
    <n v="0.25"/>
    <n v="0.25"/>
    <n v="3"/>
    <n v="0.75"/>
    <n v="0.75"/>
    <x v="104"/>
    <n v="24750000"/>
    <n v="24750000"/>
    <n v="1"/>
    <n v="24750000"/>
    <n v="24750000"/>
    <n v="1"/>
    <n v="24750000"/>
    <n v="24750000"/>
    <n v="1"/>
    <x v="105"/>
    <x v="104"/>
    <x v="1"/>
  </r>
  <r>
    <n v="3"/>
    <x v="17"/>
    <n v="397"/>
    <s v="Reparación Integral"/>
    <s v="Reparación Colectiva"/>
    <n v="26"/>
    <s v="1067. Mujeres Protagonistas Activas y Empoderadas"/>
    <s v="Ejecutar 5 Proyectos con acciones afirmativas en el ejercicio de los derechos en el marco del PIOEG y DESC de las mujeres en su diversidad."/>
    <n v="43"/>
    <s v="Realizar talleres de difusión y divulgación por parte del sujeto de reparación coletiva GDSIA 092 sobre el Auto 092 de 2008 y normatividad relacionada con los derechos de las mujeres."/>
    <s v="Realizar "/>
    <s v="8 talleres de difusión y divulgación "/>
    <s v="por parte del sujeto de reparación coletiva GDSIA 092 sobre el Auto 092 de 2008 y normatividad relacionada con los derechos de las mujeres."/>
    <s v="Exclusivo víctimas"/>
    <n v="14"/>
    <n v="0"/>
    <n v="0"/>
    <n v="0"/>
    <n v="0"/>
    <n v="0"/>
    <n v="0"/>
    <n v="10"/>
    <n v="0.7142857142857143"/>
    <n v="0.7142857142857143"/>
    <n v="15"/>
    <n v="1.0714285714285714"/>
    <n v="1"/>
    <x v="105"/>
    <n v="29120000"/>
    <n v="0"/>
    <n v="0"/>
    <n v="29120000"/>
    <n v="29120000"/>
    <n v="1"/>
    <n v="29120000"/>
    <n v="29120000"/>
    <n v="1"/>
    <x v="106"/>
    <x v="105"/>
    <x v="1"/>
  </r>
  <r>
    <n v="6"/>
    <x v="17"/>
    <n v="398"/>
    <s v="Reparación Integral"/>
    <s v="Satisfacción"/>
    <n v="34"/>
    <s v="7527. Acciones con Enfoque Diferencial"/>
    <s v="Implementar 1 estrategia pedagógica para la promoción de masculinidades alternativas."/>
    <n v="44"/>
    <s v="Realizar talleres en el marco de la estrategia de masculinidades alternativas, sobre violencias de género en el marco del conflicto armado."/>
    <s v="Realizar "/>
    <s v="10 talleres "/>
    <s v="en el marco de la estrategia de masculinidades alternativas, sobre violencias de género en el marco del conflicto armado."/>
    <s v="Social y Económica"/>
    <n v="20"/>
    <n v="1"/>
    <n v="0.05"/>
    <n v="0.05"/>
    <n v="8"/>
    <n v="0.4"/>
    <n v="0.4"/>
    <n v="14"/>
    <n v="0.7"/>
    <n v="0.7"/>
    <n v="20"/>
    <n v="1"/>
    <n v="1"/>
    <x v="106"/>
    <n v="2000000"/>
    <n v="2000000"/>
    <n v="1"/>
    <n v="2000000"/>
    <n v="2000000"/>
    <n v="1"/>
    <n v="2000000"/>
    <n v="2000000"/>
    <n v="1"/>
    <x v="107"/>
    <x v="106"/>
    <x v="1"/>
  </r>
  <r>
    <n v="1"/>
    <x v="18"/>
    <n v="399"/>
    <s v="Prevención, Protección y Garantías de No Repetición"/>
    <s v="Prevención Temprana y Garantías de No Repetición"/>
    <n v="20"/>
    <s v="7512. Prevención y control del delito en el Distrito Capital"/>
    <s v="Implementar 100 por ciento Estrategia de prevención del delito a través de intervenciones sociales y situacionales  y la promoción de la cultura ciudadana, en el marco del PISCJ."/>
    <n v="61"/>
    <s v="Beneficiar polígonos de asentamientos humanos irregulares con población víctima del conflicto armado , con gestiones de apoyo a la judicialización y desarticulación de estructuras criminales."/>
    <s v="Beneficiar"/>
    <s v=" 12 polígonos de asentamientos humanos irregulares con población víctima del conflicto armado , "/>
    <s v="con gestiones de apoyo a la judicialización y desarticulación de estructuras criminales."/>
    <s v="Social y Económica"/>
    <n v="12"/>
    <n v="4"/>
    <n v="0.33333333333333331"/>
    <n v="0.33333333333333331"/>
    <n v="7"/>
    <n v="0.58333333333333337"/>
    <n v="0.58333333333333337"/>
    <n v="12"/>
    <n v="1"/>
    <n v="1"/>
    <n v="12"/>
    <n v="1"/>
    <n v="1"/>
    <x v="107"/>
    <n v="70359300"/>
    <n v="70359300"/>
    <n v="1"/>
    <n v="70359300"/>
    <n v="70359300"/>
    <n v="1"/>
    <n v="70359300"/>
    <n v="70359300"/>
    <n v="1"/>
    <x v="108"/>
    <x v="107"/>
    <x v="1"/>
  </r>
  <r>
    <n v="2"/>
    <x v="18"/>
    <n v="400"/>
    <s v="Prevención, Protección y Garantías de No Repetición"/>
    <s v="Prevención Temprana y Garantías de No Repetición"/>
    <n v="20"/>
    <s v="7512. Prevención y control del delito en el Distrito Capital"/>
    <s v="Implementar 100 por ciento Estrategia de prevención del delito a través de intervenciones sociales y situacionales  y la promoción de la cultura ciudadana, en el marco del PISCJ."/>
    <n v="61"/>
    <s v="Adelantar acciones en el marco del PISCJ en territorios donde exista Vivienda de Interés Social (VIS), vivienda de Interés Prioritario (VIP o Viviendas para Ahorradores (VIPA) con población víctima del conflicto armado, para la mitigación de factores de riesgo que conlleven al uso de la violencia como regulador de conflictos."/>
    <s v="Adelantar"/>
    <s v="5 acciones en el marco del PISCJ en territorios donde exista Vivienda de Interés Social (VIS), vivienda de Interés Prioritario (VIP o Viviendas para Ahorradores (VIPA) con población víctima del conflicto armado,"/>
    <s v=" para la mitigación de factores de riesgo que conlleven al uso de la violencia como regulador de conflictos."/>
    <s v="Social y Económica"/>
    <n v="68"/>
    <n v="4"/>
    <n v="5.8823529411764705E-2"/>
    <n v="5.8823529411764705E-2"/>
    <n v="34"/>
    <n v="0.5"/>
    <n v="0.5"/>
    <n v="49"/>
    <n v="0.72058823529411764"/>
    <n v="0.72058823529411764"/>
    <n v="68"/>
    <n v="1"/>
    <n v="1"/>
    <x v="108"/>
    <n v="113712000"/>
    <n v="113712000"/>
    <n v="1"/>
    <n v="113712000"/>
    <n v="113712000"/>
    <n v="1"/>
    <n v="113712000"/>
    <n v="113712000"/>
    <n v="1"/>
    <x v="109"/>
    <x v="108"/>
    <x v="1"/>
  </r>
  <r>
    <m/>
    <x v="19"/>
    <m/>
    <m/>
    <m/>
    <m/>
    <m/>
    <m/>
    <m/>
    <m/>
    <m/>
    <m/>
    <m/>
    <m/>
    <m/>
    <m/>
    <m/>
    <n v="0.43354833772520923"/>
    <m/>
    <m/>
    <n v="0.61510982795259472"/>
    <m/>
    <m/>
    <n v="0.76998855184416326"/>
    <m/>
    <m/>
    <n v="0.75841327865561248"/>
    <x v="109"/>
    <n v="626957292432"/>
    <n v="166094647528.81882"/>
    <n v="0.26492178898586383"/>
    <n v="629301060628.09143"/>
    <n v="323126969439.51819"/>
    <n v="0.51346960883398529"/>
    <n v="654482984899.474"/>
    <n v="472730767113.03131"/>
    <n v="0.72229649665474638"/>
    <x v="110"/>
    <x v="109"/>
    <x v="4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D24" firstHeaderRow="0" firstDataRow="1" firstDataCol="1"/>
  <pivotFields count="40">
    <pivotField showAll="0"/>
    <pivotField axis="axisRow" showAll="0">
      <items count="21">
        <item x="0"/>
        <item x="1"/>
        <item x="2"/>
        <item x="15"/>
        <item x="3"/>
        <item x="4"/>
        <item x="5"/>
        <item x="6"/>
        <item x="7"/>
        <item x="16"/>
        <item x="8"/>
        <item x="9"/>
        <item x="10"/>
        <item x="17"/>
        <item x="11"/>
        <item x="12"/>
        <item x="18"/>
        <item x="13"/>
        <item x="14"/>
        <item x="1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items count="111">
        <item x="16"/>
        <item x="36"/>
        <item x="95"/>
        <item x="57"/>
        <item x="106"/>
        <item x="60"/>
        <item x="34"/>
        <item x="29"/>
        <item x="59"/>
        <item x="35"/>
        <item x="14"/>
        <item x="44"/>
        <item x="31"/>
        <item x="71"/>
        <item x="10"/>
        <item x="67"/>
        <item x="22"/>
        <item x="68"/>
        <item x="33"/>
        <item x="105"/>
        <item x="70"/>
        <item x="94"/>
        <item x="45"/>
        <item x="102"/>
        <item x="24"/>
        <item x="21"/>
        <item x="50"/>
        <item x="15"/>
        <item x="27"/>
        <item x="13"/>
        <item x="26"/>
        <item x="90"/>
        <item x="104"/>
        <item x="32"/>
        <item x="28"/>
        <item x="107"/>
        <item x="9"/>
        <item x="100"/>
        <item x="54"/>
        <item x="19"/>
        <item x="83"/>
        <item x="20"/>
        <item x="47"/>
        <item x="108"/>
        <item x="93"/>
        <item x="30"/>
        <item x="96"/>
        <item x="101"/>
        <item x="99"/>
        <item x="98"/>
        <item x="58"/>
        <item x="18"/>
        <item x="69"/>
        <item x="51"/>
        <item x="89"/>
        <item x="42"/>
        <item x="97"/>
        <item x="37"/>
        <item x="75"/>
        <item x="23"/>
        <item x="1"/>
        <item x="55"/>
        <item x="91"/>
        <item x="39"/>
        <item x="25"/>
        <item x="79"/>
        <item x="92"/>
        <item x="11"/>
        <item x="56"/>
        <item x="53"/>
        <item x="40"/>
        <item x="49"/>
        <item x="61"/>
        <item x="82"/>
        <item x="62"/>
        <item x="7"/>
        <item x="80"/>
        <item x="17"/>
        <item x="38"/>
        <item x="88"/>
        <item x="43"/>
        <item x="66"/>
        <item x="63"/>
        <item x="103"/>
        <item x="81"/>
        <item x="52"/>
        <item x="8"/>
        <item x="2"/>
        <item x="86"/>
        <item x="85"/>
        <item x="65"/>
        <item x="48"/>
        <item x="3"/>
        <item x="74"/>
        <item x="73"/>
        <item x="6"/>
        <item x="0"/>
        <item x="87"/>
        <item x="46"/>
        <item x="64"/>
        <item x="5"/>
        <item x="4"/>
        <item x="78"/>
        <item x="76"/>
        <item x="41"/>
        <item x="77"/>
        <item x="72"/>
        <item x="84"/>
        <item x="109"/>
        <item x="12"/>
        <item t="default"/>
      </items>
    </pivotField>
    <pivotField showAll="0"/>
    <pivotField showAll="0"/>
    <pivotField showAll="0"/>
    <pivotField showAll="0"/>
    <pivotField showAll="0"/>
    <pivotField showAll="0"/>
    <pivotField showAll="0"/>
    <pivotField showAll="0"/>
    <pivotField showAll="0"/>
    <pivotField dataField="1" showAll="0">
      <items count="112">
        <item x="36"/>
        <item x="16"/>
        <item x="107"/>
        <item x="34"/>
        <item x="61"/>
        <item x="29"/>
        <item x="58"/>
        <item x="55"/>
        <item x="72"/>
        <item x="35"/>
        <item x="45"/>
        <item x="60"/>
        <item x="14"/>
        <item x="105"/>
        <item x="68"/>
        <item x="22"/>
        <item x="10"/>
        <item x="95"/>
        <item x="106"/>
        <item x="103"/>
        <item x="69"/>
        <item x="24"/>
        <item x="46"/>
        <item x="27"/>
        <item x="31"/>
        <item x="26"/>
        <item x="96"/>
        <item x="13"/>
        <item x="30"/>
        <item x="94"/>
        <item x="71"/>
        <item x="21"/>
        <item x="28"/>
        <item x="15"/>
        <item x="108"/>
        <item x="51"/>
        <item x="9"/>
        <item x="90"/>
        <item x="101"/>
        <item x="19"/>
        <item x="109"/>
        <item x="102"/>
        <item x="20"/>
        <item x="91"/>
        <item x="33"/>
        <item x="99"/>
        <item x="97"/>
        <item x="100"/>
        <item x="43"/>
        <item x="25"/>
        <item x="18"/>
        <item x="70"/>
        <item x="59"/>
        <item x="98"/>
        <item x="40"/>
        <item x="1"/>
        <item x="37"/>
        <item x="23"/>
        <item x="48"/>
        <item x="84"/>
        <item x="76"/>
        <item x="89"/>
        <item x="32"/>
        <item x="54"/>
        <item x="52"/>
        <item x="41"/>
        <item x="80"/>
        <item x="62"/>
        <item x="11"/>
        <item x="17"/>
        <item x="53"/>
        <item x="63"/>
        <item x="83"/>
        <item x="81"/>
        <item x="39"/>
        <item x="50"/>
        <item x="57"/>
        <item x="44"/>
        <item x="67"/>
        <item x="92"/>
        <item x="56"/>
        <item x="93"/>
        <item x="86"/>
        <item x="82"/>
        <item x="2"/>
        <item x="104"/>
        <item x="64"/>
        <item x="87"/>
        <item x="8"/>
        <item x="6"/>
        <item x="66"/>
        <item x="74"/>
        <item x="3"/>
        <item x="75"/>
        <item x="7"/>
        <item x="88"/>
        <item x="49"/>
        <item x="65"/>
        <item x="47"/>
        <item x="5"/>
        <item x="0"/>
        <item x="79"/>
        <item x="4"/>
        <item x="77"/>
        <item x="38"/>
        <item x="42"/>
        <item x="78"/>
        <item x="73"/>
        <item x="85"/>
        <item x="110"/>
        <item x="12"/>
        <item t="default"/>
      </items>
    </pivotField>
    <pivotField dataField="1" showAll="0">
      <items count="111">
        <item x="34"/>
        <item x="16"/>
        <item x="106"/>
        <item x="29"/>
        <item x="60"/>
        <item x="57"/>
        <item x="35"/>
        <item x="54"/>
        <item x="71"/>
        <item x="44"/>
        <item x="59"/>
        <item x="14"/>
        <item x="104"/>
        <item x="22"/>
        <item x="67"/>
        <item x="10"/>
        <item x="94"/>
        <item x="105"/>
        <item x="102"/>
        <item x="68"/>
        <item x="24"/>
        <item x="31"/>
        <item x="45"/>
        <item x="27"/>
        <item x="26"/>
        <item x="95"/>
        <item x="13"/>
        <item x="30"/>
        <item x="28"/>
        <item x="93"/>
        <item x="70"/>
        <item x="21"/>
        <item x="15"/>
        <item x="107"/>
        <item x="50"/>
        <item x="89"/>
        <item x="9"/>
        <item x="100"/>
        <item x="19"/>
        <item x="108"/>
        <item x="101"/>
        <item x="20"/>
        <item x="90"/>
        <item x="33"/>
        <item x="98"/>
        <item x="23"/>
        <item x="96"/>
        <item x="99"/>
        <item x="42"/>
        <item x="18"/>
        <item x="25"/>
        <item x="69"/>
        <item x="58"/>
        <item x="97"/>
        <item x="39"/>
        <item x="1"/>
        <item x="36"/>
        <item x="47"/>
        <item x="83"/>
        <item x="75"/>
        <item x="88"/>
        <item x="32"/>
        <item x="11"/>
        <item x="53"/>
        <item x="51"/>
        <item x="40"/>
        <item x="79"/>
        <item x="61"/>
        <item x="17"/>
        <item x="52"/>
        <item x="62"/>
        <item x="82"/>
        <item x="80"/>
        <item x="38"/>
        <item x="49"/>
        <item x="56"/>
        <item x="43"/>
        <item x="66"/>
        <item x="91"/>
        <item x="92"/>
        <item x="55"/>
        <item x="85"/>
        <item x="81"/>
        <item x="8"/>
        <item x="2"/>
        <item x="103"/>
        <item x="63"/>
        <item x="86"/>
        <item x="6"/>
        <item x="65"/>
        <item x="73"/>
        <item x="3"/>
        <item x="74"/>
        <item x="87"/>
        <item x="7"/>
        <item x="48"/>
        <item x="64"/>
        <item x="46"/>
        <item x="5"/>
        <item x="0"/>
        <item x="78"/>
        <item x="4"/>
        <item x="76"/>
        <item x="37"/>
        <item x="41"/>
        <item x="77"/>
        <item x="72"/>
        <item x="84"/>
        <item x="109"/>
        <item x="12"/>
        <item t="default"/>
      </items>
    </pivotField>
    <pivotField showAll="0">
      <items count="45">
        <item x="21"/>
        <item x="22"/>
        <item x="15"/>
        <item x="7"/>
        <item x="19"/>
        <item x="35"/>
        <item x="6"/>
        <item x="23"/>
        <item x="10"/>
        <item x="18"/>
        <item x="20"/>
        <item x="11"/>
        <item x="37"/>
        <item x="24"/>
        <item x="43"/>
        <item x="14"/>
        <item x="41"/>
        <item x="40"/>
        <item x="36"/>
        <item x="17"/>
        <item x="5"/>
        <item x="38"/>
        <item x="27"/>
        <item x="2"/>
        <item x="4"/>
        <item x="25"/>
        <item x="12"/>
        <item x="33"/>
        <item x="39"/>
        <item x="0"/>
        <item x="26"/>
        <item x="42"/>
        <item x="16"/>
        <item x="3"/>
        <item x="28"/>
        <item x="34"/>
        <item x="30"/>
        <item x="32"/>
        <item x="31"/>
        <item x="9"/>
        <item x="29"/>
        <item x="1"/>
        <item x="13"/>
        <item x="8"/>
        <item t="default"/>
      </items>
    </pivotField>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
  </colFields>
  <colItems count="3">
    <i>
      <x/>
    </i>
    <i i="1">
      <x v="1"/>
    </i>
    <i i="2">
      <x v="2"/>
    </i>
  </colItems>
  <dataFields count="3">
    <dataField name="Suma de Presupuesto definitivo 2019" fld="37" baseField="1" baseItem="0"/>
    <dataField name="Suma de Ejecución presupuestal 2019 (Corte 30-12-2019)" fld="38" baseField="1" baseItem="0"/>
    <dataField name="Suma de Presupuesto inicial 2019" fld="27"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24"/>
  <sheetViews>
    <sheetView workbookViewId="0">
      <selection activeCell="B10" sqref="B10"/>
    </sheetView>
  </sheetViews>
  <sheetFormatPr baseColWidth="10" defaultColWidth="11.453125" defaultRowHeight="14.5" x14ac:dyDescent="0.35"/>
  <cols>
    <col min="1" max="1" width="17.453125" customWidth="1"/>
    <col min="2" max="2" width="34.26953125" customWidth="1"/>
    <col min="3" max="3" width="51.453125" customWidth="1"/>
    <col min="4" max="4" width="30.7265625" customWidth="1"/>
    <col min="5" max="6" width="12" bestFit="1" customWidth="1"/>
    <col min="7" max="7" width="7" customWidth="1"/>
    <col min="8" max="15" width="12" bestFit="1" customWidth="1"/>
    <col min="16" max="16" width="10" customWidth="1"/>
    <col min="17" max="25" width="12" bestFit="1" customWidth="1"/>
    <col min="26" max="26" width="11" customWidth="1"/>
    <col min="27" max="29" width="12" bestFit="1" customWidth="1"/>
    <col min="30" max="30" width="10" customWidth="1"/>
    <col min="31" max="42" width="12" bestFit="1" customWidth="1"/>
    <col min="43" max="43" width="2" customWidth="1"/>
    <col min="44" max="44" width="12" bestFit="1" customWidth="1"/>
    <col min="45" max="45" width="9.1796875" customWidth="1"/>
    <col min="46" max="46" width="12.453125" bestFit="1" customWidth="1"/>
  </cols>
  <sheetData>
    <row r="3" spans="1:4" x14ac:dyDescent="0.35">
      <c r="A3" s="252" t="s">
        <v>0</v>
      </c>
      <c r="B3" t="s">
        <v>1</v>
      </c>
      <c r="C3" t="s">
        <v>2</v>
      </c>
      <c r="D3" t="s">
        <v>3</v>
      </c>
    </row>
    <row r="4" spans="1:4" x14ac:dyDescent="0.35">
      <c r="A4" s="253" t="s">
        <v>4</v>
      </c>
      <c r="B4">
        <v>36900271000</v>
      </c>
      <c r="C4">
        <v>36827110720</v>
      </c>
      <c r="D4">
        <v>34500271000</v>
      </c>
    </row>
    <row r="5" spans="1:4" x14ac:dyDescent="0.35">
      <c r="A5" s="253" t="s">
        <v>5</v>
      </c>
      <c r="B5">
        <v>7345465026.8666668</v>
      </c>
      <c r="C5">
        <v>6938123792.6999998</v>
      </c>
      <c r="D5">
        <v>2610758861</v>
      </c>
    </row>
    <row r="6" spans="1:4" x14ac:dyDescent="0.35">
      <c r="A6" s="253" t="s">
        <v>6</v>
      </c>
      <c r="B6">
        <v>881000000</v>
      </c>
      <c r="C6">
        <v>664465728.50162864</v>
      </c>
      <c r="D6">
        <v>871000000</v>
      </c>
    </row>
    <row r="7" spans="1:4" x14ac:dyDescent="0.35">
      <c r="A7" s="253" t="s">
        <v>7</v>
      </c>
      <c r="B7">
        <v>3532738800</v>
      </c>
      <c r="C7">
        <v>3489775396</v>
      </c>
      <c r="D7">
        <v>2818203000</v>
      </c>
    </row>
    <row r="8" spans="1:4" x14ac:dyDescent="0.35">
      <c r="A8" s="253" t="s">
        <v>8</v>
      </c>
      <c r="B8">
        <v>203246666</v>
      </c>
      <c r="C8">
        <v>203246666</v>
      </c>
      <c r="D8">
        <v>151800000</v>
      </c>
    </row>
    <row r="9" spans="1:4" x14ac:dyDescent="0.35">
      <c r="A9" s="253" t="s">
        <v>9</v>
      </c>
      <c r="B9">
        <v>843167686</v>
      </c>
      <c r="C9">
        <v>843167160.69889605</v>
      </c>
      <c r="D9">
        <v>1125640000</v>
      </c>
    </row>
    <row r="10" spans="1:4" x14ac:dyDescent="0.35">
      <c r="A10" s="253" t="s">
        <v>10</v>
      </c>
      <c r="B10">
        <v>906630578</v>
      </c>
      <c r="C10">
        <v>743179324.55555558</v>
      </c>
      <c r="D10">
        <v>906630578</v>
      </c>
    </row>
    <row r="11" spans="1:4" x14ac:dyDescent="0.35">
      <c r="A11" s="253" t="s">
        <v>11</v>
      </c>
      <c r="B11">
        <v>43994098.904191621</v>
      </c>
      <c r="C11">
        <v>43972100.904191621</v>
      </c>
      <c r="D11">
        <v>43500000</v>
      </c>
    </row>
    <row r="12" spans="1:4" x14ac:dyDescent="0.35">
      <c r="A12" s="253" t="s">
        <v>12</v>
      </c>
      <c r="B12">
        <v>339586567</v>
      </c>
      <c r="C12">
        <v>336756967</v>
      </c>
      <c r="D12">
        <v>724636000</v>
      </c>
    </row>
    <row r="13" spans="1:4" x14ac:dyDescent="0.35">
      <c r="A13" s="253" t="s">
        <v>13</v>
      </c>
      <c r="B13">
        <v>1212114824.8199711</v>
      </c>
      <c r="C13">
        <v>1206616824.8199706</v>
      </c>
      <c r="D13">
        <v>1146340997</v>
      </c>
    </row>
    <row r="14" spans="1:4" x14ac:dyDescent="0.35">
      <c r="A14" s="253" t="s">
        <v>14</v>
      </c>
      <c r="B14">
        <v>842880612.33333337</v>
      </c>
      <c r="C14">
        <v>824254503.33333337</v>
      </c>
      <c r="D14">
        <v>306210375</v>
      </c>
    </row>
    <row r="15" spans="1:4" x14ac:dyDescent="0.35">
      <c r="A15" s="253" t="s">
        <v>15</v>
      </c>
      <c r="B15">
        <v>18490948902</v>
      </c>
      <c r="C15">
        <v>18490948902</v>
      </c>
      <c r="D15">
        <v>335311000</v>
      </c>
    </row>
    <row r="16" spans="1:4" x14ac:dyDescent="0.35">
      <c r="A16" s="253" t="s">
        <v>16</v>
      </c>
      <c r="B16">
        <v>62779540814.927391</v>
      </c>
      <c r="C16">
        <v>62779540814.927391</v>
      </c>
      <c r="D16">
        <v>63773761618</v>
      </c>
    </row>
    <row r="17" spans="1:4" x14ac:dyDescent="0.35">
      <c r="A17" s="253" t="s">
        <v>17</v>
      </c>
      <c r="B17">
        <v>1936925427</v>
      </c>
      <c r="C17">
        <v>1936925427</v>
      </c>
      <c r="D17">
        <v>1625069000</v>
      </c>
    </row>
    <row r="18" spans="1:4" x14ac:dyDescent="0.35">
      <c r="A18" s="253" t="s">
        <v>18</v>
      </c>
      <c r="B18">
        <v>0</v>
      </c>
      <c r="C18">
        <v>0</v>
      </c>
      <c r="D18">
        <v>0</v>
      </c>
    </row>
    <row r="19" spans="1:4" x14ac:dyDescent="0.35">
      <c r="A19" s="253" t="s">
        <v>19</v>
      </c>
      <c r="B19">
        <v>166396162907</v>
      </c>
      <c r="C19">
        <v>140764835195</v>
      </c>
      <c r="D19">
        <v>167359000000</v>
      </c>
    </row>
    <row r="20" spans="1:4" x14ac:dyDescent="0.35">
      <c r="A20" s="253" t="s">
        <v>20</v>
      </c>
      <c r="B20">
        <v>184071300</v>
      </c>
      <c r="C20">
        <v>184071300</v>
      </c>
      <c r="D20">
        <v>184071300</v>
      </c>
    </row>
    <row r="21" spans="1:4" x14ac:dyDescent="0.35">
      <c r="A21" s="253" t="s">
        <v>21</v>
      </c>
      <c r="B21">
        <v>350796050098.01392</v>
      </c>
      <c r="C21">
        <v>349922593566.35498</v>
      </c>
      <c r="D21">
        <v>342470528153</v>
      </c>
    </row>
    <row r="22" spans="1:4" x14ac:dyDescent="0.35">
      <c r="A22" s="253" t="s">
        <v>22</v>
      </c>
      <c r="B22">
        <v>6028684480</v>
      </c>
      <c r="C22">
        <v>4914583588</v>
      </c>
      <c r="D22">
        <v>6028684480</v>
      </c>
    </row>
    <row r="23" spans="1:4" x14ac:dyDescent="0.35">
      <c r="A23" s="253" t="s">
        <v>23</v>
      </c>
      <c r="B23">
        <v>659663479788.86536</v>
      </c>
      <c r="C23">
        <v>631114167977.79578</v>
      </c>
      <c r="D23">
        <v>626981416362</v>
      </c>
    </row>
    <row r="24" spans="1:4" x14ac:dyDescent="0.35">
      <c r="A24" s="253" t="s">
        <v>24</v>
      </c>
      <c r="B24">
        <v>1319326959577.731</v>
      </c>
      <c r="C24">
        <v>1262228335955.5918</v>
      </c>
      <c r="D24">
        <v>1253962832724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10"/>
  <sheetViews>
    <sheetView topLeftCell="Q7" workbookViewId="0">
      <selection activeCell="T10" sqref="T10"/>
    </sheetView>
  </sheetViews>
  <sheetFormatPr baseColWidth="10" defaultColWidth="17.1796875" defaultRowHeight="12" x14ac:dyDescent="0.3"/>
  <cols>
    <col min="1" max="1" width="7.1796875" style="69" bestFit="1" customWidth="1"/>
    <col min="2" max="2" width="16.453125" style="69" bestFit="1" customWidth="1"/>
    <col min="3" max="3" width="19" style="69" bestFit="1" customWidth="1"/>
    <col min="4" max="4" width="24" style="69" bestFit="1" customWidth="1"/>
    <col min="5" max="5" width="31.453125" style="69" customWidth="1"/>
    <col min="6" max="6" width="35.81640625" style="69" bestFit="1" customWidth="1"/>
    <col min="7" max="7" width="16.1796875" style="69" bestFit="1" customWidth="1"/>
    <col min="8" max="8" width="16.453125" style="69" bestFit="1" customWidth="1"/>
    <col min="9" max="9" width="25.453125" style="102" bestFit="1" customWidth="1"/>
    <col min="10" max="10" width="25.453125" style="71" bestFit="1" customWidth="1"/>
    <col min="11" max="11" width="12.26953125" style="71" customWidth="1"/>
    <col min="12" max="12" width="25.453125" style="102" bestFit="1" customWidth="1"/>
    <col min="13" max="13" width="25.453125" style="71" bestFit="1" customWidth="1"/>
    <col min="14" max="14" width="12.26953125" style="71" customWidth="1"/>
    <col min="15" max="15" width="25.453125" style="102" bestFit="1" customWidth="1"/>
    <col min="16" max="16" width="25.453125" style="71" bestFit="1" customWidth="1"/>
    <col min="17" max="17" width="12.26953125" style="71" customWidth="1"/>
    <col min="18" max="18" width="25.453125" style="102" bestFit="1" customWidth="1"/>
    <col min="19" max="19" width="25.453125" style="71" bestFit="1" customWidth="1"/>
    <col min="20" max="20" width="12.26953125" style="71" customWidth="1"/>
    <col min="21" max="21" width="21.26953125" style="103" bestFit="1" customWidth="1"/>
    <col min="22" max="22" width="24.1796875" style="103" bestFit="1" customWidth="1"/>
    <col min="23" max="23" width="24.453125" style="103" bestFit="1" customWidth="1"/>
    <col min="24" max="24" width="24.453125" style="71" bestFit="1" customWidth="1"/>
    <col min="25" max="25" width="24.1796875" style="103" bestFit="1" customWidth="1"/>
    <col min="26" max="26" width="24.453125" style="103" bestFit="1" customWidth="1"/>
    <col min="27" max="27" width="24.453125" style="71" bestFit="1" customWidth="1"/>
    <col min="28" max="28" width="24.1796875" style="103" bestFit="1" customWidth="1"/>
    <col min="29" max="29" width="24.453125" style="103" bestFit="1" customWidth="1"/>
    <col min="30" max="30" width="24.453125" style="71" bestFit="1" customWidth="1"/>
    <col min="31" max="31" width="24.1796875" style="103" bestFit="1" customWidth="1"/>
    <col min="32" max="32" width="24.453125" style="103" bestFit="1" customWidth="1"/>
    <col min="33" max="33" width="24.453125" style="71" bestFit="1" customWidth="1"/>
    <col min="34" max="16384" width="17.1796875" style="69"/>
  </cols>
  <sheetData>
    <row r="1" spans="1:33" ht="36"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60" x14ac:dyDescent="0.3">
      <c r="A2" s="17" t="s">
        <v>10</v>
      </c>
      <c r="B2" s="39" t="s">
        <v>65</v>
      </c>
      <c r="C2" s="39" t="s">
        <v>192</v>
      </c>
      <c r="D2" s="39" t="s">
        <v>193</v>
      </c>
      <c r="E2" s="39" t="s">
        <v>194</v>
      </c>
      <c r="F2" s="19" t="s">
        <v>195</v>
      </c>
      <c r="G2" s="20" t="s">
        <v>112</v>
      </c>
      <c r="H2" s="22">
        <f>'Matriz PAD 2019'!O24</f>
        <v>40</v>
      </c>
      <c r="I2" s="22">
        <f>'Matriz PAD 2019'!P24</f>
        <v>12</v>
      </c>
      <c r="J2" s="23">
        <f>'Matriz PAD 2019'!Q24</f>
        <v>0.3</v>
      </c>
      <c r="K2" s="99">
        <f>'Matriz PAD 2019'!R24</f>
        <v>0.3</v>
      </c>
      <c r="L2" s="22">
        <f>'Matriz PAD 2019'!S24</f>
        <v>26</v>
      </c>
      <c r="M2" s="23">
        <f>'Matriz PAD 2019'!T24</f>
        <v>0.65</v>
      </c>
      <c r="N2" s="99">
        <f>'Matriz PAD 2019'!U24</f>
        <v>0.65</v>
      </c>
      <c r="O2" s="22">
        <f>'Matriz PAD 2019'!V24</f>
        <v>43</v>
      </c>
      <c r="P2" s="23">
        <f>'Matriz PAD 2019'!W24</f>
        <v>1.075</v>
      </c>
      <c r="Q2" s="291">
        <f>'Matriz PAD 2019'!X24</f>
        <v>1</v>
      </c>
      <c r="R2" s="22">
        <f>'Matriz PAD 2019'!Y24</f>
        <v>63</v>
      </c>
      <c r="S2" s="23">
        <f>'Matriz PAD 2019'!Z24</f>
        <v>1.575</v>
      </c>
      <c r="T2" s="291">
        <f>'Matriz PAD 2019'!AA24</f>
        <v>1</v>
      </c>
      <c r="U2" s="64">
        <f>'Matriz PAD 2019'!AB24</f>
        <v>195368214</v>
      </c>
      <c r="V2" s="64">
        <f>'Matriz PAD 2019'!AC24</f>
        <v>195368214</v>
      </c>
      <c r="W2" s="64">
        <f>'Matriz PAD 2019'!AD24</f>
        <v>15512000</v>
      </c>
      <c r="X2" s="23">
        <f>'Matriz PAD 2019'!AE24</f>
        <v>7.9398791043869599E-2</v>
      </c>
      <c r="Y2" s="64">
        <f>'Matriz PAD 2019'!AF24</f>
        <v>195368214</v>
      </c>
      <c r="Z2" s="64">
        <f>'Matriz PAD 2019'!AG24</f>
        <v>78323000</v>
      </c>
      <c r="AA2" s="23">
        <f>'Matriz PAD 2019'!AH24</f>
        <v>0.40089940116870804</v>
      </c>
      <c r="AB2" s="64">
        <f>'Matriz PAD 2019'!AI24</f>
        <v>195368214</v>
      </c>
      <c r="AC2" s="64">
        <f>'Matriz PAD 2019'!AJ24</f>
        <v>149258100</v>
      </c>
      <c r="AD2" s="23">
        <f>'Matriz PAD 2019'!AK24</f>
        <v>0.76398354135540181</v>
      </c>
      <c r="AE2" s="64">
        <f>'Matriz PAD 2019'!AL24</f>
        <v>243968214.00000003</v>
      </c>
      <c r="AF2" s="64">
        <f>'Matriz PAD 2019'!AM24</f>
        <v>215643900</v>
      </c>
      <c r="AG2" s="65">
        <f>'Matriz PAD 2019'!AN24</f>
        <v>0.88390162170880171</v>
      </c>
    </row>
    <row r="3" spans="1:33" ht="60" x14ac:dyDescent="0.3">
      <c r="A3" s="17" t="s">
        <v>10</v>
      </c>
      <c r="B3" s="39" t="s">
        <v>65</v>
      </c>
      <c r="C3" s="39" t="s">
        <v>192</v>
      </c>
      <c r="D3" s="39" t="s">
        <v>193</v>
      </c>
      <c r="E3" s="39" t="s">
        <v>199</v>
      </c>
      <c r="F3" s="19" t="s">
        <v>200</v>
      </c>
      <c r="G3" s="20" t="s">
        <v>112</v>
      </c>
      <c r="H3" s="22">
        <f>'Matriz PAD 2019'!O25</f>
        <v>10</v>
      </c>
      <c r="I3" s="22">
        <f>'Matriz PAD 2019'!P25</f>
        <v>0</v>
      </c>
      <c r="J3" s="23">
        <f>'Matriz PAD 2019'!Q25</f>
        <v>0</v>
      </c>
      <c r="K3" s="100">
        <f>'Matriz PAD 2019'!R25</f>
        <v>0</v>
      </c>
      <c r="L3" s="22">
        <f>'Matriz PAD 2019'!S25</f>
        <v>6</v>
      </c>
      <c r="M3" s="23">
        <f>'Matriz PAD 2019'!T25</f>
        <v>0.6</v>
      </c>
      <c r="N3" s="99">
        <f>'Matriz PAD 2019'!U25</f>
        <v>0.6</v>
      </c>
      <c r="O3" s="22">
        <f>'Matriz PAD 2019'!V25</f>
        <v>7</v>
      </c>
      <c r="P3" s="23">
        <f>'Matriz PAD 2019'!W25</f>
        <v>0.7</v>
      </c>
      <c r="Q3" s="98">
        <f>'Matriz PAD 2019'!X25</f>
        <v>0.7</v>
      </c>
      <c r="R3" s="22">
        <f>'Matriz PAD 2019'!Y25</f>
        <v>8</v>
      </c>
      <c r="S3" s="23">
        <f>'Matriz PAD 2019'!Z25</f>
        <v>0.8</v>
      </c>
      <c r="T3" s="98">
        <f>'Matriz PAD 2019'!AA25</f>
        <v>0.8</v>
      </c>
      <c r="U3" s="64">
        <f>'Matriz PAD 2019'!AB25</f>
        <v>81289200</v>
      </c>
      <c r="V3" s="64">
        <f>'Matriz PAD 2019'!AC25</f>
        <v>81289200</v>
      </c>
      <c r="W3" s="64">
        <f>'Matriz PAD 2019'!AD25</f>
        <v>0</v>
      </c>
      <c r="X3" s="23">
        <f>'Matriz PAD 2019'!AE25</f>
        <v>0</v>
      </c>
      <c r="Y3" s="64">
        <f>'Matriz PAD 2019'!AF25</f>
        <v>81289200</v>
      </c>
      <c r="Z3" s="64">
        <f>'Matriz PAD 2019'!AG25</f>
        <v>47142076</v>
      </c>
      <c r="AA3" s="23">
        <f>'Matriz PAD 2019'!AH25</f>
        <v>0.57993037205434428</v>
      </c>
      <c r="AB3" s="64">
        <f>'Matriz PAD 2019'!AI25</f>
        <v>81289200</v>
      </c>
      <c r="AC3" s="64">
        <f>'Matriz PAD 2019'!AJ25</f>
        <v>70521400</v>
      </c>
      <c r="AD3" s="23">
        <f>'Matriz PAD 2019'!AK25</f>
        <v>0.86753713900493545</v>
      </c>
      <c r="AE3" s="64">
        <f>'Matriz PAD 2019'!AL25</f>
        <v>113689200</v>
      </c>
      <c r="AF3" s="64">
        <f>'Matriz PAD 2019'!AM25</f>
        <v>103833100</v>
      </c>
      <c r="AG3" s="65">
        <f>'Matriz PAD 2019'!AN25</f>
        <v>0.91330662894980352</v>
      </c>
    </row>
    <row r="4" spans="1:33" ht="48" x14ac:dyDescent="0.3">
      <c r="A4" s="17" t="s">
        <v>10</v>
      </c>
      <c r="B4" s="39" t="s">
        <v>65</v>
      </c>
      <c r="C4" s="39" t="s">
        <v>192</v>
      </c>
      <c r="D4" s="39" t="s">
        <v>203</v>
      </c>
      <c r="E4" s="39" t="s">
        <v>204</v>
      </c>
      <c r="F4" s="19" t="s">
        <v>205</v>
      </c>
      <c r="G4" s="20" t="s">
        <v>112</v>
      </c>
      <c r="H4" s="22">
        <f>'Matriz PAD 2019'!O26</f>
        <v>45</v>
      </c>
      <c r="I4" s="22">
        <f>'Matriz PAD 2019'!P26</f>
        <v>6</v>
      </c>
      <c r="J4" s="23">
        <f>'Matriz PAD 2019'!Q26</f>
        <v>0.13333333333333333</v>
      </c>
      <c r="K4" s="100">
        <f>'Matriz PAD 2019'!R26</f>
        <v>0.13333333333333333</v>
      </c>
      <c r="L4" s="22">
        <f>'Matriz PAD 2019'!S26</f>
        <v>62</v>
      </c>
      <c r="M4" s="23">
        <f>'Matriz PAD 2019'!T26</f>
        <v>1.3777777777777778</v>
      </c>
      <c r="N4" s="99">
        <f>'Matriz PAD 2019'!U26</f>
        <v>1</v>
      </c>
      <c r="O4" s="22">
        <f>'Matriz PAD 2019'!V26</f>
        <v>96</v>
      </c>
      <c r="P4" s="23">
        <f>'Matriz PAD 2019'!W26</f>
        <v>2.1333333333333333</v>
      </c>
      <c r="Q4" s="291">
        <f>'Matriz PAD 2019'!X26</f>
        <v>1</v>
      </c>
      <c r="R4" s="22">
        <f>'Matriz PAD 2019'!Y26</f>
        <v>128</v>
      </c>
      <c r="S4" s="23">
        <f>'Matriz PAD 2019'!Z26</f>
        <v>2.8444444444444446</v>
      </c>
      <c r="T4" s="291">
        <f>'Matriz PAD 2019'!AA26</f>
        <v>1</v>
      </c>
      <c r="U4" s="64">
        <f>'Matriz PAD 2019'!AB26</f>
        <v>99225000</v>
      </c>
      <c r="V4" s="64">
        <f>'Matriz PAD 2019'!AC26</f>
        <v>99225000</v>
      </c>
      <c r="W4" s="64">
        <f>'Matriz PAD 2019'!AD26</f>
        <v>22555000</v>
      </c>
      <c r="X4" s="23">
        <f>'Matriz PAD 2019'!AE26</f>
        <v>0.22731166540690351</v>
      </c>
      <c r="Y4" s="64">
        <f>'Matriz PAD 2019'!AF26</f>
        <v>99225000</v>
      </c>
      <c r="Z4" s="64">
        <f>'Matriz PAD 2019'!AG26</f>
        <v>85681000</v>
      </c>
      <c r="AA4" s="23">
        <f>'Matriz PAD 2019'!AH26</f>
        <v>0.8635021415973797</v>
      </c>
      <c r="AB4" s="64">
        <f>'Matriz PAD 2019'!AI26</f>
        <v>99225000</v>
      </c>
      <c r="AC4" s="64">
        <f>'Matriz PAD 2019'!AJ26</f>
        <v>148807000</v>
      </c>
      <c r="AD4" s="23">
        <f>'Matriz PAD 2019'!AK26</f>
        <v>1.4996926177878558</v>
      </c>
      <c r="AE4" s="64">
        <f>'Matriz PAD 2019'!AL26</f>
        <v>149225000</v>
      </c>
      <c r="AF4" s="64">
        <f>'Matriz PAD 2019'!AM26</f>
        <v>148807000</v>
      </c>
      <c r="AG4" s="65">
        <f>'Matriz PAD 2019'!AN26</f>
        <v>0.9971988607807003</v>
      </c>
    </row>
    <row r="5" spans="1:33" ht="48" x14ac:dyDescent="0.3">
      <c r="A5" s="17" t="s">
        <v>10</v>
      </c>
      <c r="B5" s="39" t="s">
        <v>65</v>
      </c>
      <c r="C5" s="39" t="s">
        <v>192</v>
      </c>
      <c r="D5" s="39" t="s">
        <v>203</v>
      </c>
      <c r="E5" s="39" t="s">
        <v>209</v>
      </c>
      <c r="F5" s="19" t="s">
        <v>210</v>
      </c>
      <c r="G5" s="20" t="s">
        <v>112</v>
      </c>
      <c r="H5" s="22">
        <f>'Matriz PAD 2019'!O27</f>
        <v>20</v>
      </c>
      <c r="I5" s="22">
        <f>'Matriz PAD 2019'!P27</f>
        <v>3</v>
      </c>
      <c r="J5" s="23">
        <f>'Matriz PAD 2019'!Q27</f>
        <v>0.15</v>
      </c>
      <c r="K5" s="100">
        <f>'Matriz PAD 2019'!R27</f>
        <v>0.15</v>
      </c>
      <c r="L5" s="22">
        <f>'Matriz PAD 2019'!S27</f>
        <v>7</v>
      </c>
      <c r="M5" s="23">
        <f>'Matriz PAD 2019'!T27</f>
        <v>0.35</v>
      </c>
      <c r="N5" s="100">
        <f>'Matriz PAD 2019'!U27</f>
        <v>0.35</v>
      </c>
      <c r="O5" s="22">
        <f>'Matriz PAD 2019'!V27</f>
        <v>21</v>
      </c>
      <c r="P5" s="23">
        <f>'Matriz PAD 2019'!W27</f>
        <v>1.05</v>
      </c>
      <c r="Q5" s="291">
        <f>'Matriz PAD 2019'!X27</f>
        <v>1</v>
      </c>
      <c r="R5" s="22">
        <f>'Matriz PAD 2019'!Y27</f>
        <v>25</v>
      </c>
      <c r="S5" s="23">
        <f>'Matriz PAD 2019'!Z27</f>
        <v>1.25</v>
      </c>
      <c r="T5" s="291">
        <f>'Matriz PAD 2019'!AA27</f>
        <v>1</v>
      </c>
      <c r="U5" s="64">
        <f>'Matriz PAD 2019'!AB27</f>
        <v>44100000</v>
      </c>
      <c r="V5" s="64">
        <f>'Matriz PAD 2019'!AC27</f>
        <v>44100000</v>
      </c>
      <c r="W5" s="64">
        <f>'Matriz PAD 2019'!AD27</f>
        <v>22026000</v>
      </c>
      <c r="X5" s="23">
        <f>'Matriz PAD 2019'!AE27</f>
        <v>0.49945578231292515</v>
      </c>
      <c r="Y5" s="64">
        <f>'Matriz PAD 2019'!AF27</f>
        <v>44100000</v>
      </c>
      <c r="Z5" s="64">
        <f>'Matriz PAD 2019'!AG27</f>
        <v>37913300</v>
      </c>
      <c r="AA5" s="23">
        <f>'Matriz PAD 2019'!AH27</f>
        <v>0.85971201814058962</v>
      </c>
      <c r="AB5" s="64">
        <f>'Matriz PAD 2019'!AI27</f>
        <v>44100000</v>
      </c>
      <c r="AC5" s="64">
        <f>'Matriz PAD 2019'!AJ27</f>
        <v>68133800</v>
      </c>
      <c r="AD5" s="23">
        <f>'Matriz PAD 2019'!AK27</f>
        <v>1.5449841269841269</v>
      </c>
      <c r="AE5" s="64">
        <f>'Matriz PAD 2019'!AL27</f>
        <v>68100000</v>
      </c>
      <c r="AF5" s="64">
        <f>'Matriz PAD 2019'!AM27</f>
        <v>68133800</v>
      </c>
      <c r="AG5" s="65">
        <f>'Matriz PAD 2019'!AN27</f>
        <v>1.0004963289280471</v>
      </c>
    </row>
    <row r="6" spans="1:33" ht="48" x14ac:dyDescent="0.3">
      <c r="A6" s="17" t="s">
        <v>10</v>
      </c>
      <c r="B6" s="39" t="s">
        <v>65</v>
      </c>
      <c r="C6" s="39" t="s">
        <v>192</v>
      </c>
      <c r="D6" s="39" t="s">
        <v>203</v>
      </c>
      <c r="E6" s="39" t="s">
        <v>209</v>
      </c>
      <c r="F6" s="19" t="s">
        <v>213</v>
      </c>
      <c r="G6" s="20" t="s">
        <v>112</v>
      </c>
      <c r="H6" s="22">
        <f>'Matriz PAD 2019'!O28</f>
        <v>4</v>
      </c>
      <c r="I6" s="22">
        <f>'Matriz PAD 2019'!P28</f>
        <v>3</v>
      </c>
      <c r="J6" s="23">
        <f>'Matriz PAD 2019'!Q28</f>
        <v>0.75</v>
      </c>
      <c r="K6" s="99">
        <f>'Matriz PAD 2019'!R28</f>
        <v>0.75</v>
      </c>
      <c r="L6" s="22">
        <f>'Matriz PAD 2019'!S28</f>
        <v>3</v>
      </c>
      <c r="M6" s="23">
        <f>'Matriz PAD 2019'!T28</f>
        <v>0.75</v>
      </c>
      <c r="N6" s="99">
        <f>'Matriz PAD 2019'!U28</f>
        <v>0.75</v>
      </c>
      <c r="O6" s="22">
        <f>'Matriz PAD 2019'!V28</f>
        <v>4</v>
      </c>
      <c r="P6" s="23">
        <f>'Matriz PAD 2019'!W28</f>
        <v>1</v>
      </c>
      <c r="Q6" s="291">
        <f>'Matriz PAD 2019'!X28</f>
        <v>1</v>
      </c>
      <c r="R6" s="22">
        <f>'Matriz PAD 2019'!Y28</f>
        <v>4</v>
      </c>
      <c r="S6" s="23">
        <f>'Matriz PAD 2019'!Z28</f>
        <v>1</v>
      </c>
      <c r="T6" s="291">
        <f>'Matriz PAD 2019'!AA28</f>
        <v>1</v>
      </c>
      <c r="U6" s="64">
        <f>'Matriz PAD 2019'!AB28</f>
        <v>26648164</v>
      </c>
      <c r="V6" s="64">
        <f>'Matriz PAD 2019'!AC28</f>
        <v>26648164</v>
      </c>
      <c r="W6" s="64">
        <f>'Matriz PAD 2019'!AD28</f>
        <v>19139400</v>
      </c>
      <c r="X6" s="23">
        <f>'Matriz PAD 2019'!AE28</f>
        <v>0.71822584099977771</v>
      </c>
      <c r="Y6" s="64">
        <f>'Matriz PAD 2019'!AF28</f>
        <v>26648164</v>
      </c>
      <c r="Z6" s="64">
        <f>'Matriz PAD 2019'!AG28</f>
        <v>19139400</v>
      </c>
      <c r="AA6" s="23">
        <f>'Matriz PAD 2019'!AH28</f>
        <v>0.71822584099977771</v>
      </c>
      <c r="AB6" s="64">
        <f>'Matriz PAD 2019'!AI28</f>
        <v>26648164</v>
      </c>
      <c r="AC6" s="64">
        <f>'Matriz PAD 2019'!AJ28</f>
        <v>25519200</v>
      </c>
      <c r="AD6" s="23">
        <f>'Matriz PAD 2019'!AK28</f>
        <v>0.95763445466637032</v>
      </c>
      <c r="AE6" s="64">
        <f>'Matriz PAD 2019'!AL28</f>
        <v>26648164</v>
      </c>
      <c r="AF6" s="64">
        <f>'Matriz PAD 2019'!AM28</f>
        <v>25519200</v>
      </c>
      <c r="AG6" s="65">
        <f>'Matriz PAD 2019'!AN28</f>
        <v>0.95763445466637032</v>
      </c>
    </row>
    <row r="7" spans="1:33" ht="108" x14ac:dyDescent="0.3">
      <c r="A7" s="17" t="s">
        <v>10</v>
      </c>
      <c r="B7" s="39" t="s">
        <v>94</v>
      </c>
      <c r="C7" s="39" t="s">
        <v>217</v>
      </c>
      <c r="D7" s="39" t="s">
        <v>218</v>
      </c>
      <c r="E7" s="39" t="s">
        <v>219</v>
      </c>
      <c r="F7" s="19" t="s">
        <v>220</v>
      </c>
      <c r="G7" s="20" t="s">
        <v>112</v>
      </c>
      <c r="H7" s="22">
        <f>'Matriz PAD 2019'!O29</f>
        <v>46</v>
      </c>
      <c r="I7" s="22">
        <f>'Matriz PAD 2019'!P29</f>
        <v>14</v>
      </c>
      <c r="J7" s="23">
        <f>'Matriz PAD 2019'!Q29</f>
        <v>0.30434782608695654</v>
      </c>
      <c r="K7" s="99">
        <f>'Matriz PAD 2019'!R29</f>
        <v>0.30434782608695654</v>
      </c>
      <c r="L7" s="22">
        <f>'Matriz PAD 2019'!S29</f>
        <v>40</v>
      </c>
      <c r="M7" s="23">
        <f>'Matriz PAD 2019'!T29</f>
        <v>0.86956521739130432</v>
      </c>
      <c r="N7" s="99">
        <f>'Matriz PAD 2019'!U29</f>
        <v>0.86956521739130432</v>
      </c>
      <c r="O7" s="22">
        <f>'Matriz PAD 2019'!V29</f>
        <v>61</v>
      </c>
      <c r="P7" s="23">
        <f>'Matriz PAD 2019'!W29</f>
        <v>1.326086956521739</v>
      </c>
      <c r="Q7" s="291">
        <f>'Matriz PAD 2019'!X29</f>
        <v>1</v>
      </c>
      <c r="R7" s="22">
        <f>'Matriz PAD 2019'!Y29</f>
        <v>81</v>
      </c>
      <c r="S7" s="23">
        <f>'Matriz PAD 2019'!Z29</f>
        <v>1.7608695652173914</v>
      </c>
      <c r="T7" s="291">
        <f>'Matriz PAD 2019'!AA29</f>
        <v>1</v>
      </c>
      <c r="U7" s="64">
        <f>'Matriz PAD 2019'!AB29</f>
        <v>460000000</v>
      </c>
      <c r="V7" s="64">
        <f>'Matriz PAD 2019'!AC29</f>
        <v>460000000</v>
      </c>
      <c r="W7" s="64">
        <f>'Matriz PAD 2019'!AD29</f>
        <v>33487719</v>
      </c>
      <c r="X7" s="23">
        <f>'Matriz PAD 2019'!AE29</f>
        <v>7.279938913043478E-2</v>
      </c>
      <c r="Y7" s="64">
        <f>'Matriz PAD 2019'!AF29</f>
        <v>460000000</v>
      </c>
      <c r="Z7" s="64">
        <f>'Matriz PAD 2019'!AG29</f>
        <v>103782687</v>
      </c>
      <c r="AA7" s="23">
        <f>'Matriz PAD 2019'!AH29</f>
        <v>0.22561453695652173</v>
      </c>
      <c r="AB7" s="64">
        <f>'Matriz PAD 2019'!AI29</f>
        <v>460000000</v>
      </c>
      <c r="AC7" s="64">
        <f>'Matriz PAD 2019'!AJ29</f>
        <v>143847385.41999999</v>
      </c>
      <c r="AD7" s="23">
        <f>'Matriz PAD 2019'!AK29</f>
        <v>0.3127117074347826</v>
      </c>
      <c r="AE7" s="64">
        <f>'Matriz PAD 2019'!AL29</f>
        <v>305000000</v>
      </c>
      <c r="AF7" s="64">
        <f>'Matriz PAD 2019'!AM29</f>
        <v>181242324.55555555</v>
      </c>
      <c r="AG7" s="65">
        <f>'Matriz PAD 2019'!AN29</f>
        <v>0.59423712969034603</v>
      </c>
    </row>
    <row r="8" spans="1:33" ht="60" x14ac:dyDescent="0.3">
      <c r="A8" s="17" t="s">
        <v>10</v>
      </c>
      <c r="B8" s="39" t="s">
        <v>65</v>
      </c>
      <c r="C8" s="39" t="s">
        <v>224</v>
      </c>
      <c r="D8" s="39" t="s">
        <v>218</v>
      </c>
      <c r="E8" s="39" t="s">
        <v>225</v>
      </c>
      <c r="F8" s="19" t="s">
        <v>226</v>
      </c>
      <c r="G8" s="20" t="s">
        <v>73</v>
      </c>
      <c r="H8" s="22" t="str">
        <f>'Matriz PAD 2019'!O30</f>
        <v>(por demanda)</v>
      </c>
      <c r="I8" s="22">
        <f>'Matriz PAD 2019'!P30</f>
        <v>0</v>
      </c>
      <c r="J8" s="23" t="str">
        <f>'Matriz PAD 2019'!Q30</f>
        <v>(por demanda)</v>
      </c>
      <c r="K8" s="100">
        <f>'Matriz PAD 2019'!R30</f>
        <v>0</v>
      </c>
      <c r="L8" s="22">
        <f>'Matriz PAD 2019'!S30</f>
        <v>1</v>
      </c>
      <c r="M8" s="23" t="str">
        <f>'Matriz PAD 2019'!T30</f>
        <v>(por demanda)</v>
      </c>
      <c r="N8" s="99">
        <f>'Matriz PAD 2019'!U30</f>
        <v>1</v>
      </c>
      <c r="O8" s="22">
        <f>'Matriz PAD 2019'!V30</f>
        <v>1</v>
      </c>
      <c r="P8" s="23" t="str">
        <f>'Matriz PAD 2019'!W30</f>
        <v>(por demanda)</v>
      </c>
      <c r="Q8" s="291">
        <f>'Matriz PAD 2019'!X30</f>
        <v>1</v>
      </c>
      <c r="R8" s="22">
        <f>'Matriz PAD 2019'!Y30</f>
        <v>1</v>
      </c>
      <c r="S8" s="23" t="str">
        <f>'Matriz PAD 2019'!Z30</f>
        <v>(por demanda)</v>
      </c>
      <c r="T8" s="291">
        <f>'Matriz PAD 2019'!AA30</f>
        <v>1</v>
      </c>
      <c r="U8" s="64" t="str">
        <f>'Matriz PAD 2019'!AB30</f>
        <v>No aplica</v>
      </c>
      <c r="V8" s="64" t="str">
        <f>'Matriz PAD 2019'!AC30</f>
        <v>No aplica</v>
      </c>
      <c r="W8" s="64" t="str">
        <f>'Matriz PAD 2019'!AD30</f>
        <v>No aplica</v>
      </c>
      <c r="X8" s="23" t="str">
        <f>'Matriz PAD 2019'!AE30</f>
        <v>No aplica</v>
      </c>
      <c r="Y8" s="64" t="str">
        <f>'Matriz PAD 2019'!AF30</f>
        <v>No aplica</v>
      </c>
      <c r="Z8" s="64" t="str">
        <f>'Matriz PAD 2019'!AG30</f>
        <v>No aplica</v>
      </c>
      <c r="AA8" s="23" t="str">
        <f>'Matriz PAD 2019'!AH30</f>
        <v>No aplica</v>
      </c>
      <c r="AB8" s="64" t="str">
        <f>'Matriz PAD 2019'!AI30</f>
        <v>No aplica</v>
      </c>
      <c r="AC8" s="64" t="str">
        <f>'Matriz PAD 2019'!AJ30</f>
        <v>No aplica</v>
      </c>
      <c r="AD8" s="23" t="str">
        <f>'Matriz PAD 2019'!AK30</f>
        <v>No aplica</v>
      </c>
      <c r="AE8" s="64" t="str">
        <f>'Matriz PAD 2019'!AL30</f>
        <v>No aplica</v>
      </c>
      <c r="AF8" s="64" t="str">
        <f>'Matriz PAD 2019'!AM30</f>
        <v>No aplica</v>
      </c>
      <c r="AG8" s="65" t="str">
        <f>'Matriz PAD 2019'!AN30</f>
        <v>No aplica</v>
      </c>
    </row>
    <row r="9" spans="1:33" ht="60.5" thickBot="1" x14ac:dyDescent="0.35">
      <c r="A9" s="57" t="s">
        <v>10</v>
      </c>
      <c r="B9" s="75" t="s">
        <v>94</v>
      </c>
      <c r="C9" s="75" t="s">
        <v>230</v>
      </c>
      <c r="D9" s="75" t="s">
        <v>193</v>
      </c>
      <c r="E9" s="75" t="s">
        <v>194</v>
      </c>
      <c r="F9" s="59" t="s">
        <v>231</v>
      </c>
      <c r="G9" s="60" t="s">
        <v>112</v>
      </c>
      <c r="H9" s="22">
        <f>'Matriz PAD 2019'!O31</f>
        <v>50</v>
      </c>
      <c r="I9" s="62">
        <f>'Matriz PAD 2019'!P31</f>
        <v>12</v>
      </c>
      <c r="J9" s="66">
        <f>'Matriz PAD 2019'!Q31</f>
        <v>0.24</v>
      </c>
      <c r="K9" s="109">
        <f>'Matriz PAD 2019'!R31</f>
        <v>0.24</v>
      </c>
      <c r="L9" s="62">
        <f>'Matriz PAD 2019'!S31</f>
        <v>32</v>
      </c>
      <c r="M9" s="66">
        <f>'Matriz PAD 2019'!T31</f>
        <v>0.64</v>
      </c>
      <c r="N9" s="101">
        <f>'Matriz PAD 2019'!U31</f>
        <v>0.64</v>
      </c>
      <c r="O9" s="62">
        <f>'Matriz PAD 2019'!V31</f>
        <v>50</v>
      </c>
      <c r="P9" s="66">
        <f>'Matriz PAD 2019'!W31</f>
        <v>1</v>
      </c>
      <c r="Q9" s="292">
        <f>'Matriz PAD 2019'!X31</f>
        <v>1</v>
      </c>
      <c r="R9" s="62">
        <f>'Matriz PAD 2019'!Y31</f>
        <v>71</v>
      </c>
      <c r="S9" s="66">
        <f>'Matriz PAD 2019'!Z31</f>
        <v>1.42</v>
      </c>
      <c r="T9" s="292">
        <f>'Matriz PAD 2019'!AA31</f>
        <v>1</v>
      </c>
      <c r="U9" s="67" t="str">
        <f>'Matriz PAD 2019'!AB31</f>
        <v>No aplica</v>
      </c>
      <c r="V9" s="67" t="str">
        <f>'Matriz PAD 2019'!AC31</f>
        <v>No aplica</v>
      </c>
      <c r="W9" s="67" t="str">
        <f>'Matriz PAD 2019'!AD31</f>
        <v>No aplica</v>
      </c>
      <c r="X9" s="66" t="str">
        <f>'Matriz PAD 2019'!AE31</f>
        <v>No aplica</v>
      </c>
      <c r="Y9" s="67" t="str">
        <f>'Matriz PAD 2019'!AF31</f>
        <v>No aplica</v>
      </c>
      <c r="Z9" s="67" t="str">
        <f>'Matriz PAD 2019'!AG31</f>
        <v>No aplica</v>
      </c>
      <c r="AA9" s="66" t="str">
        <f>'Matriz PAD 2019'!AH31</f>
        <v>No aplica</v>
      </c>
      <c r="AB9" s="67" t="str">
        <f>'Matriz PAD 2019'!AI31</f>
        <v>No aplica</v>
      </c>
      <c r="AC9" s="67" t="str">
        <f>'Matriz PAD 2019'!AJ31</f>
        <v>No aplica</v>
      </c>
      <c r="AD9" s="66" t="str">
        <f>'Matriz PAD 2019'!AK31</f>
        <v>No aplica</v>
      </c>
      <c r="AE9" s="67" t="str">
        <f>'Matriz PAD 2019'!AL31</f>
        <v>No aplica</v>
      </c>
      <c r="AF9" s="67" t="str">
        <f>'Matriz PAD 2019'!AM31</f>
        <v>No aplica</v>
      </c>
      <c r="AG9" s="68" t="str">
        <f>'Matriz PAD 2019'!AN31</f>
        <v>No aplica</v>
      </c>
    </row>
    <row r="10" spans="1:33" x14ac:dyDescent="0.3">
      <c r="K10" s="71">
        <f>AVERAGE(K2:K9)</f>
        <v>0.23471014492753625</v>
      </c>
      <c r="N10" s="71">
        <f>AVERAGE(N2:N9)</f>
        <v>0.732445652173913</v>
      </c>
      <c r="Q10" s="71">
        <f>AVERAGE(Q2:Q9)</f>
        <v>0.96250000000000002</v>
      </c>
      <c r="T10" s="71">
        <f>AVERAGE(T2:T9)</f>
        <v>0.97499999999999998</v>
      </c>
      <c r="U10" s="103">
        <f>SUM(U2:U9)</f>
        <v>906630578</v>
      </c>
      <c r="V10" s="103">
        <f>SUM(V2:V9)</f>
        <v>906630578</v>
      </c>
      <c r="W10" s="103">
        <f>SUM(W2:W9)</f>
        <v>112720119</v>
      </c>
      <c r="X10" s="71">
        <f>W10/V10</f>
        <v>0.1243286093975092</v>
      </c>
      <c r="Y10" s="103">
        <f>SUM(Y2:Y9)</f>
        <v>906630578</v>
      </c>
      <c r="Z10" s="103">
        <f>SUM(Z2:Z9)</f>
        <v>371981463</v>
      </c>
      <c r="AA10" s="71">
        <f>Z10/Y10</f>
        <v>0.4102900034770281</v>
      </c>
      <c r="AB10" s="103">
        <f>SUM(AB2:AB9)</f>
        <v>906630578</v>
      </c>
      <c r="AC10" s="103">
        <f>SUM(AC2:AC9)</f>
        <v>606086885.41999996</v>
      </c>
      <c r="AD10" s="71">
        <f>AC10/AB10</f>
        <v>0.66850479139696517</v>
      </c>
      <c r="AE10" s="103">
        <f>SUM(AE2:AE9)</f>
        <v>906630578</v>
      </c>
      <c r="AF10" s="103">
        <f>SUM(AF2:AF9)</f>
        <v>743179324.55555558</v>
      </c>
      <c r="AG10" s="71">
        <f>AF10/AE10</f>
        <v>0.81971570625269119</v>
      </c>
    </row>
  </sheetData>
  <autoFilter ref="A1:AG10" xr:uid="{00000000-0009-0000-0000-000009000000}"/>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3"/>
  <sheetViews>
    <sheetView topLeftCell="Q1" workbookViewId="0">
      <selection activeCell="AF3" sqref="AF3"/>
    </sheetView>
  </sheetViews>
  <sheetFormatPr baseColWidth="10" defaultColWidth="23" defaultRowHeight="12" x14ac:dyDescent="0.3"/>
  <cols>
    <col min="1" max="1" width="7.1796875" style="69" bestFit="1" customWidth="1"/>
    <col min="2" max="2" width="23" style="69"/>
    <col min="3" max="3" width="24.7265625" style="69" customWidth="1"/>
    <col min="4" max="4" width="20.81640625" style="69" customWidth="1"/>
    <col min="5" max="5" width="28.26953125" style="69" customWidth="1"/>
    <col min="6" max="6" width="39.26953125" style="69" customWidth="1"/>
    <col min="7" max="7" width="16.1796875" style="69" bestFit="1" customWidth="1"/>
    <col min="8" max="8" width="21.453125" style="69" bestFit="1" customWidth="1"/>
    <col min="9" max="9" width="23" style="102"/>
    <col min="10" max="10" width="23" style="71"/>
    <col min="11" max="11" width="14.7265625" style="71" customWidth="1"/>
    <col min="12" max="12" width="23" style="102"/>
    <col min="13" max="13" width="23" style="71"/>
    <col min="14" max="14" width="14.7265625" style="71" customWidth="1"/>
    <col min="15" max="15" width="23" style="102"/>
    <col min="16" max="16" width="23" style="71"/>
    <col min="17" max="17" width="14.7265625" style="71" customWidth="1"/>
    <col min="18" max="18" width="23" style="102"/>
    <col min="19" max="19" width="23" style="71"/>
    <col min="20" max="20" width="14.7265625" style="71" customWidth="1"/>
    <col min="21" max="23" width="23" style="103"/>
    <col min="24" max="24" width="23" style="71"/>
    <col min="25" max="26" width="23" style="103"/>
    <col min="27" max="27" width="23" style="71"/>
    <col min="28" max="29" width="23" style="103"/>
    <col min="30" max="30" width="23" style="71"/>
    <col min="31" max="32" width="23" style="103"/>
    <col min="33" max="33" width="23" style="71"/>
    <col min="34" max="16384" width="23" style="69"/>
  </cols>
  <sheetData>
    <row r="1" spans="1:33" ht="36"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60.5" thickBot="1" x14ac:dyDescent="0.35">
      <c r="A2" s="57" t="s">
        <v>11</v>
      </c>
      <c r="B2" s="74" t="s">
        <v>159</v>
      </c>
      <c r="C2" s="74" t="s">
        <v>160</v>
      </c>
      <c r="D2" s="74" t="s">
        <v>234</v>
      </c>
      <c r="E2" s="74" t="s">
        <v>235</v>
      </c>
      <c r="F2" s="59" t="s">
        <v>236</v>
      </c>
      <c r="G2" s="60" t="s">
        <v>112</v>
      </c>
      <c r="H2" s="62">
        <f>'Matriz PAD 2019'!O32</f>
        <v>679</v>
      </c>
      <c r="I2" s="62">
        <f>'Matriz PAD 2019'!P32</f>
        <v>528</v>
      </c>
      <c r="J2" s="66">
        <f>'Matriz PAD 2019'!Q32</f>
        <v>0.77761413843888072</v>
      </c>
      <c r="K2" s="101">
        <f>'Matriz PAD 2019'!R32</f>
        <v>0.77761413843888072</v>
      </c>
      <c r="L2" s="62">
        <f>'Matriz PAD 2019'!S32</f>
        <v>626</v>
      </c>
      <c r="M2" s="66">
        <f>'Matriz PAD 2019'!T32</f>
        <v>0.92194403534609726</v>
      </c>
      <c r="N2" s="101">
        <f>'Matriz PAD 2019'!U32</f>
        <v>0.92194403534609726</v>
      </c>
      <c r="O2" s="62">
        <f>'Matriz PAD 2019'!V32</f>
        <v>687</v>
      </c>
      <c r="P2" s="66">
        <f>'Matriz PAD 2019'!W32</f>
        <v>1.0117820324005891</v>
      </c>
      <c r="Q2" s="66">
        <f>'Matriz PAD 2019'!X32</f>
        <v>1</v>
      </c>
      <c r="R2" s="62">
        <f>'Matriz PAD 2019'!Y32</f>
        <v>699</v>
      </c>
      <c r="S2" s="66">
        <f>'Matriz PAD 2019'!Z32</f>
        <v>1.0294550810014726</v>
      </c>
      <c r="T2" s="292">
        <f>'Matriz PAD 2019'!AA32</f>
        <v>1</v>
      </c>
      <c r="U2" s="67">
        <f>'Matriz PAD 2019'!AB32</f>
        <v>43500000</v>
      </c>
      <c r="V2" s="67">
        <f>'Matriz PAD 2019'!AC32</f>
        <v>43500000</v>
      </c>
      <c r="W2" s="67">
        <f>'Matriz PAD 2019'!AD32</f>
        <v>35545584</v>
      </c>
      <c r="X2" s="66">
        <f>'Matriz PAD 2019'!AE32</f>
        <v>0.81713986206896549</v>
      </c>
      <c r="Y2" s="67">
        <f>'Matriz PAD 2019'!AF32</f>
        <v>43500000</v>
      </c>
      <c r="Z2" s="67">
        <f>'Matriz PAD 2019'!AG32</f>
        <v>40104064</v>
      </c>
      <c r="AA2" s="66">
        <f>'Matriz PAD 2019'!AH32</f>
        <v>0.92193250574712649</v>
      </c>
      <c r="AB2" s="67">
        <f>'Matriz PAD 2019'!AI32</f>
        <v>43500000</v>
      </c>
      <c r="AC2" s="67">
        <f>'Matriz PAD 2019'!AJ32</f>
        <v>43189070</v>
      </c>
      <c r="AD2" s="66">
        <f>'Matriz PAD 2019'!AK32</f>
        <v>0.99285218390804597</v>
      </c>
      <c r="AE2" s="67">
        <f>'Matriz PAD 2019'!AL32</f>
        <v>43994098.904191621</v>
      </c>
      <c r="AF2" s="67">
        <f>'Matriz PAD 2019'!AM32</f>
        <v>43972100.904191621</v>
      </c>
      <c r="AG2" s="68">
        <f>'Matriz PAD 2019'!AN32</f>
        <v>0.99949997839374083</v>
      </c>
    </row>
    <row r="3" spans="1:33" x14ac:dyDescent="0.3">
      <c r="K3" s="71">
        <f>AVERAGE(K2)</f>
        <v>0.77761413843888072</v>
      </c>
      <c r="N3" s="71">
        <f>AVERAGE(N2)</f>
        <v>0.92194403534609726</v>
      </c>
      <c r="Q3" s="71">
        <f>AVERAGE(Q2)</f>
        <v>1</v>
      </c>
      <c r="T3" s="71">
        <f>AVERAGE(T2)</f>
        <v>1</v>
      </c>
      <c r="U3" s="103">
        <f>SUM(U2)</f>
        <v>43500000</v>
      </c>
      <c r="V3" s="103">
        <f>SUM(V2)</f>
        <v>43500000</v>
      </c>
      <c r="W3" s="103">
        <f>SUM(W2)</f>
        <v>35545584</v>
      </c>
      <c r="X3" s="71">
        <f>W3/V3</f>
        <v>0.81713986206896549</v>
      </c>
      <c r="Y3" s="103">
        <f>SUM(Y2)</f>
        <v>43500000</v>
      </c>
      <c r="Z3" s="103">
        <f>SUM(Z2)</f>
        <v>40104064</v>
      </c>
      <c r="AA3" s="71">
        <f>Z3/Y3</f>
        <v>0.92193250574712649</v>
      </c>
      <c r="AB3" s="103">
        <f>SUM(AB2)</f>
        <v>43500000</v>
      </c>
      <c r="AC3" s="103">
        <f>SUM(AC2)</f>
        <v>43189070</v>
      </c>
      <c r="AD3" s="71">
        <f>AC3/AB3</f>
        <v>0.99285218390804597</v>
      </c>
      <c r="AE3" s="103">
        <f>SUM(AE2)</f>
        <v>43994098.904191621</v>
      </c>
      <c r="AF3" s="103">
        <f>SUM(AF2)</f>
        <v>43972100.904191621</v>
      </c>
      <c r="AG3" s="71">
        <f>AF3/AE3</f>
        <v>0.99949997839374083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G5"/>
  <sheetViews>
    <sheetView topLeftCell="P1" workbookViewId="0">
      <selection activeCell="S4" sqref="S4"/>
    </sheetView>
  </sheetViews>
  <sheetFormatPr baseColWidth="10" defaultColWidth="20.453125" defaultRowHeight="12" x14ac:dyDescent="0.3"/>
  <cols>
    <col min="1" max="1" width="7.1796875" style="69" bestFit="1" customWidth="1"/>
    <col min="2" max="2" width="16.453125" style="69" bestFit="1" customWidth="1"/>
    <col min="3" max="3" width="19.7265625" style="69" bestFit="1" customWidth="1"/>
    <col min="4" max="4" width="26" style="69" customWidth="1"/>
    <col min="5" max="5" width="41.453125" style="69" customWidth="1"/>
    <col min="6" max="6" width="37.26953125" style="69" customWidth="1"/>
    <col min="7" max="7" width="16.1796875" style="69" bestFit="1" customWidth="1"/>
    <col min="8" max="8" width="16.453125" style="69" bestFit="1" customWidth="1"/>
    <col min="9" max="9" width="20.453125" style="102"/>
    <col min="10" max="10" width="20.453125" style="71"/>
    <col min="11" max="11" width="14.453125" style="71" customWidth="1"/>
    <col min="12" max="12" width="20.453125" style="102"/>
    <col min="13" max="13" width="20.453125" style="71"/>
    <col min="14" max="14" width="14.453125" style="71" customWidth="1"/>
    <col min="15" max="15" width="20.453125" style="102"/>
    <col min="16" max="16" width="20.453125" style="71"/>
    <col min="17" max="17" width="14.453125" style="71" customWidth="1"/>
    <col min="18" max="18" width="20.453125" style="102"/>
    <col min="19" max="19" width="20.453125" style="71"/>
    <col min="20" max="20" width="14.453125" style="71" customWidth="1"/>
    <col min="21" max="23" width="20.453125" style="103"/>
    <col min="24" max="24" width="20.453125" style="71"/>
    <col min="25" max="26" width="20.453125" style="103"/>
    <col min="27" max="27" width="20.453125" style="71"/>
    <col min="28" max="29" width="20.453125" style="103"/>
    <col min="30" max="30" width="20.453125" style="71"/>
    <col min="31" max="32" width="20.453125" style="103"/>
    <col min="33" max="33" width="20.453125" style="71"/>
    <col min="34" max="16384" width="20.453125" style="69"/>
  </cols>
  <sheetData>
    <row r="1" spans="1:33" ht="48"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48" x14ac:dyDescent="0.3">
      <c r="A2" s="17" t="s">
        <v>12</v>
      </c>
      <c r="B2" s="35" t="s">
        <v>65</v>
      </c>
      <c r="C2" s="35" t="s">
        <v>113</v>
      </c>
      <c r="D2" s="35" t="s">
        <v>239</v>
      </c>
      <c r="E2" s="35" t="s">
        <v>240</v>
      </c>
      <c r="F2" s="19" t="s">
        <v>241</v>
      </c>
      <c r="G2" s="20" t="s">
        <v>112</v>
      </c>
      <c r="H2" s="22">
        <f>'Matriz PAD 2019'!O33</f>
        <v>9</v>
      </c>
      <c r="I2" s="22">
        <f>'Matriz PAD 2019'!P33</f>
        <v>9</v>
      </c>
      <c r="J2" s="23">
        <f>'Matriz PAD 2019'!Q33</f>
        <v>1</v>
      </c>
      <c r="K2" s="99">
        <f>'Matriz PAD 2019'!R33</f>
        <v>1</v>
      </c>
      <c r="L2" s="22">
        <f>'Matriz PAD 2019'!S33</f>
        <v>9</v>
      </c>
      <c r="M2" s="23">
        <f>'Matriz PAD 2019'!T33</f>
        <v>1</v>
      </c>
      <c r="N2" s="99">
        <f>'Matriz PAD 2019'!U33</f>
        <v>1</v>
      </c>
      <c r="O2" s="22">
        <f>'Matriz PAD 2019'!V33</f>
        <v>9</v>
      </c>
      <c r="P2" s="23">
        <f>'Matriz PAD 2019'!W33</f>
        <v>1</v>
      </c>
      <c r="Q2" s="23">
        <f>'Matriz PAD 2019'!X33</f>
        <v>1</v>
      </c>
      <c r="R2" s="22">
        <f>'Matriz PAD 2019'!Y33</f>
        <v>9</v>
      </c>
      <c r="S2" s="23">
        <f>'Matriz PAD 2019'!Z33</f>
        <v>1</v>
      </c>
      <c r="T2" s="291">
        <f>'Matriz PAD 2019'!AA33</f>
        <v>1</v>
      </c>
      <c r="U2" s="64">
        <f>'Matriz PAD 2019'!AB33</f>
        <v>626636000</v>
      </c>
      <c r="V2" s="64">
        <f>'Matriz PAD 2019'!AC33</f>
        <v>626636000</v>
      </c>
      <c r="W2" s="64">
        <f>'Matriz PAD 2019'!AD33</f>
        <v>207205434</v>
      </c>
      <c r="X2" s="23">
        <f>'Matriz PAD 2019'!AE33</f>
        <v>0.33066315053715395</v>
      </c>
      <c r="Y2" s="64">
        <f>'Matriz PAD 2019'!AF33</f>
        <v>755204787</v>
      </c>
      <c r="Z2" s="64">
        <f>'Matriz PAD 2019'!AG33</f>
        <v>207205434</v>
      </c>
      <c r="AA2" s="23">
        <f>'Matriz PAD 2019'!AH33</f>
        <v>0.2743698630713261</v>
      </c>
      <c r="AB2" s="64">
        <f>'Matriz PAD 2019'!AI33</f>
        <v>241586567</v>
      </c>
      <c r="AC2" s="64">
        <f>'Matriz PAD 2019'!AJ33</f>
        <v>77675567</v>
      </c>
      <c r="AD2" s="23">
        <f>'Matriz PAD 2019'!AK33</f>
        <v>0.32152270701375546</v>
      </c>
      <c r="AE2" s="64">
        <f>'Matriz PAD 2019'!AL33</f>
        <v>241586567</v>
      </c>
      <c r="AF2" s="64">
        <f>'Matriz PAD 2019'!AM33</f>
        <v>238756967</v>
      </c>
      <c r="AG2" s="65">
        <f>'Matriz PAD 2019'!AN33</f>
        <v>0.98828742824927018</v>
      </c>
    </row>
    <row r="3" spans="1:33" ht="72" x14ac:dyDescent="0.3">
      <c r="A3" s="17" t="s">
        <v>12</v>
      </c>
      <c r="B3" s="35" t="s">
        <v>65</v>
      </c>
      <c r="C3" s="35" t="s">
        <v>130</v>
      </c>
      <c r="D3" s="35" t="s">
        <v>243</v>
      </c>
      <c r="E3" s="35" t="s">
        <v>244</v>
      </c>
      <c r="F3" s="19" t="s">
        <v>245</v>
      </c>
      <c r="G3" s="20" t="s">
        <v>112</v>
      </c>
      <c r="H3" s="22">
        <f>'Matriz PAD 2019'!O34</f>
        <v>1</v>
      </c>
      <c r="I3" s="22">
        <f>'Matriz PAD 2019'!P34</f>
        <v>0</v>
      </c>
      <c r="J3" s="23">
        <f>'Matriz PAD 2019'!Q34</f>
        <v>0</v>
      </c>
      <c r="K3" s="100">
        <f>'Matriz PAD 2019'!R34</f>
        <v>0</v>
      </c>
      <c r="L3" s="22">
        <f>'Matriz PAD 2019'!S34</f>
        <v>1</v>
      </c>
      <c r="M3" s="23">
        <f>'Matriz PAD 2019'!T34</f>
        <v>1</v>
      </c>
      <c r="N3" s="99">
        <f>'Matriz PAD 2019'!U34</f>
        <v>1</v>
      </c>
      <c r="O3" s="22">
        <f>'Matriz PAD 2019'!V34</f>
        <v>1</v>
      </c>
      <c r="P3" s="23">
        <f>'Matriz PAD 2019'!W34</f>
        <v>1</v>
      </c>
      <c r="Q3" s="23">
        <f>'Matriz PAD 2019'!X34</f>
        <v>1</v>
      </c>
      <c r="R3" s="22">
        <f>'Matriz PAD 2019'!Y34</f>
        <v>1</v>
      </c>
      <c r="S3" s="23">
        <f>'Matriz PAD 2019'!Z34</f>
        <v>1</v>
      </c>
      <c r="T3" s="291">
        <f>'Matriz PAD 2019'!AA34</f>
        <v>1</v>
      </c>
      <c r="U3" s="64">
        <f>'Matriz PAD 2019'!AB34</f>
        <v>50000000</v>
      </c>
      <c r="V3" s="64">
        <f>'Matriz PAD 2019'!AC34</f>
        <v>50000000</v>
      </c>
      <c r="W3" s="64">
        <f>'Matriz PAD 2019'!AD34</f>
        <v>0</v>
      </c>
      <c r="X3" s="23">
        <f>'Matriz PAD 2019'!AE34</f>
        <v>0</v>
      </c>
      <c r="Y3" s="64">
        <f>'Matriz PAD 2019'!AF34</f>
        <v>50000000</v>
      </c>
      <c r="Z3" s="64">
        <f>'Matriz PAD 2019'!AG34</f>
        <v>50000000</v>
      </c>
      <c r="AA3" s="23">
        <f>'Matriz PAD 2019'!AH34</f>
        <v>1</v>
      </c>
      <c r="AB3" s="64">
        <f>'Matriz PAD 2019'!AI34</f>
        <v>50000000</v>
      </c>
      <c r="AC3" s="64">
        <f>'Matriz PAD 2019'!AJ34</f>
        <v>50000000</v>
      </c>
      <c r="AD3" s="23">
        <f>'Matriz PAD 2019'!AK34</f>
        <v>1</v>
      </c>
      <c r="AE3" s="64">
        <f>'Matriz PAD 2019'!AL34</f>
        <v>50000000</v>
      </c>
      <c r="AF3" s="64">
        <f>'Matriz PAD 2019'!AM34</f>
        <v>50000000</v>
      </c>
      <c r="AG3" s="65">
        <f>'Matriz PAD 2019'!AN34</f>
        <v>1</v>
      </c>
    </row>
    <row r="4" spans="1:33" ht="48.5" thickBot="1" x14ac:dyDescent="0.35">
      <c r="A4" s="57" t="s">
        <v>12</v>
      </c>
      <c r="B4" s="74" t="s">
        <v>65</v>
      </c>
      <c r="C4" s="74" t="s">
        <v>124</v>
      </c>
      <c r="D4" s="74" t="s">
        <v>243</v>
      </c>
      <c r="E4" s="74" t="s">
        <v>244</v>
      </c>
      <c r="F4" s="59" t="s">
        <v>248</v>
      </c>
      <c r="G4" s="60" t="s">
        <v>73</v>
      </c>
      <c r="H4" s="23">
        <f>'Matriz PAD 2019'!O35</f>
        <v>1</v>
      </c>
      <c r="I4" s="110">
        <f>'Matriz PAD 2019'!P35</f>
        <v>0</v>
      </c>
      <c r="J4" s="110">
        <f>'Matriz PAD 2019'!Q35</f>
        <v>0</v>
      </c>
      <c r="K4" s="111">
        <f>'Matriz PAD 2019'!R35</f>
        <v>0</v>
      </c>
      <c r="L4" s="110">
        <f>'Matriz PAD 2019'!S35</f>
        <v>0</v>
      </c>
      <c r="M4" s="110">
        <f>'Matriz PAD 2019'!T35</f>
        <v>0</v>
      </c>
      <c r="N4" s="111">
        <f>'Matriz PAD 2019'!U35</f>
        <v>0</v>
      </c>
      <c r="O4" s="110">
        <f>'Matriz PAD 2019'!V35</f>
        <v>0</v>
      </c>
      <c r="P4" s="110">
        <f>'Matriz PAD 2019'!W35</f>
        <v>0</v>
      </c>
      <c r="Q4" s="110">
        <f>'Matriz PAD 2019'!X35</f>
        <v>0</v>
      </c>
      <c r="R4" s="110">
        <v>1</v>
      </c>
      <c r="S4" s="274">
        <v>1</v>
      </c>
      <c r="T4" s="294">
        <f>'Matriz PAD 2019'!AA35</f>
        <v>1</v>
      </c>
      <c r="U4" s="67">
        <f>'Matriz PAD 2019'!AB35</f>
        <v>48000000</v>
      </c>
      <c r="V4" s="67">
        <f>'Matriz PAD 2019'!AC35</f>
        <v>48000000</v>
      </c>
      <c r="W4" s="67">
        <f>'Matriz PAD 2019'!AD35</f>
        <v>0</v>
      </c>
      <c r="X4" s="66">
        <f>'Matriz PAD 2019'!AE35</f>
        <v>0</v>
      </c>
      <c r="Y4" s="67">
        <f>'Matriz PAD 2019'!AF35</f>
        <v>48000000</v>
      </c>
      <c r="Z4" s="67">
        <f>'Matriz PAD 2019'!AG35</f>
        <v>48000000</v>
      </c>
      <c r="AA4" s="66">
        <f>'Matriz PAD 2019'!AH35</f>
        <v>1</v>
      </c>
      <c r="AB4" s="67">
        <f>'Matriz PAD 2019'!AI35</f>
        <v>48000000</v>
      </c>
      <c r="AC4" s="67">
        <f>'Matriz PAD 2019'!AJ35</f>
        <v>48000000</v>
      </c>
      <c r="AD4" s="66">
        <f>'Matriz PAD 2019'!AK35</f>
        <v>1</v>
      </c>
      <c r="AE4" s="67">
        <f>'Matriz PAD 2019'!AL35</f>
        <v>48000000</v>
      </c>
      <c r="AF4" s="67">
        <f>'Matriz PAD 2019'!AM35</f>
        <v>48000000</v>
      </c>
      <c r="AG4" s="68">
        <f>'Matriz PAD 2019'!AN35</f>
        <v>1</v>
      </c>
    </row>
    <row r="5" spans="1:33" x14ac:dyDescent="0.3">
      <c r="K5" s="127">
        <f>AVERAGE(K2:K4)</f>
        <v>0.33333333333333331</v>
      </c>
      <c r="N5" s="71">
        <f>AVERAGE(N2:N4)</f>
        <v>0.66666666666666663</v>
      </c>
      <c r="Q5" s="71">
        <f>AVERAGE(Q2:Q4)</f>
        <v>0.66666666666666663</v>
      </c>
      <c r="T5" s="71">
        <f>AVERAGE(T2:T4)</f>
        <v>1</v>
      </c>
      <c r="U5" s="103">
        <f>SUM(U2:U4)</f>
        <v>724636000</v>
      </c>
      <c r="V5" s="103">
        <f>SUM(V2:V4)</f>
        <v>724636000</v>
      </c>
      <c r="W5" s="103">
        <f>SUM(W2:W4)</f>
        <v>207205434</v>
      </c>
      <c r="X5" s="71">
        <f>W5/V5</f>
        <v>0.28594416231045655</v>
      </c>
      <c r="Y5" s="103">
        <f>SUM(Y2:Y4)</f>
        <v>853204787</v>
      </c>
      <c r="Z5" s="103">
        <f>SUM(Z2:Z4)</f>
        <v>305205434</v>
      </c>
      <c r="AA5" s="71">
        <f>Z5/Y5</f>
        <v>0.35771650446682268</v>
      </c>
      <c r="AB5" s="103">
        <f>SUM(AB2:AB4)</f>
        <v>339586567</v>
      </c>
      <c r="AC5" s="103">
        <f>SUM(AC2:AC4)</f>
        <v>175675567</v>
      </c>
      <c r="AD5" s="71">
        <f>AC5/AB5</f>
        <v>0.5173218968935247</v>
      </c>
      <c r="AE5" s="103">
        <f>SUM(AE2:AE4)</f>
        <v>339586567</v>
      </c>
      <c r="AF5" s="103">
        <f>SUM(AF2:AF4)</f>
        <v>336756967</v>
      </c>
      <c r="AG5" s="71">
        <f>AF5/AE5</f>
        <v>0.99166751492852778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5"/>
  <sheetViews>
    <sheetView topLeftCell="A12" workbookViewId="0">
      <selection activeCell="B17" sqref="B17"/>
    </sheetView>
  </sheetViews>
  <sheetFormatPr baseColWidth="10" defaultColWidth="10.81640625" defaultRowHeight="12" x14ac:dyDescent="0.3"/>
  <cols>
    <col min="1" max="3" width="15" style="69" customWidth="1"/>
    <col min="4" max="4" width="30.7265625" style="69" customWidth="1"/>
    <col min="5" max="5" width="43" style="69" customWidth="1"/>
    <col min="6" max="6" width="30.81640625" style="69" customWidth="1"/>
    <col min="7" max="8" width="15" style="69" customWidth="1"/>
    <col min="9" max="9" width="22.453125" style="69" customWidth="1"/>
    <col min="10" max="10" width="22.453125" style="112" customWidth="1"/>
    <col min="11" max="11" width="10.1796875" style="112" customWidth="1"/>
    <col min="12" max="12" width="22.453125" style="69" customWidth="1"/>
    <col min="13" max="13" width="22.453125" style="112" customWidth="1"/>
    <col min="14" max="14" width="10.1796875" style="112" customWidth="1"/>
    <col min="15" max="15" width="22.453125" style="69" customWidth="1"/>
    <col min="16" max="16" width="22.453125" style="112" customWidth="1"/>
    <col min="17" max="17" width="10.1796875" style="112" customWidth="1"/>
    <col min="18" max="18" width="22.453125" style="69" customWidth="1"/>
    <col min="19" max="19" width="22.453125" style="112" customWidth="1"/>
    <col min="20" max="20" width="10.1796875" style="112" customWidth="1"/>
    <col min="21" max="23" width="22.453125" style="103" customWidth="1"/>
    <col min="24" max="24" width="22.453125" style="112" customWidth="1"/>
    <col min="25" max="26" width="22.453125" style="103" customWidth="1"/>
    <col min="27" max="27" width="22.453125" style="112" customWidth="1"/>
    <col min="28" max="29" width="22.453125" style="103" customWidth="1"/>
    <col min="30" max="30" width="22.453125" style="112" customWidth="1"/>
    <col min="31" max="32" width="22.453125" style="103" customWidth="1"/>
    <col min="33" max="33" width="22.453125" style="112" customWidth="1"/>
    <col min="34" max="16384" width="10.81640625" style="69"/>
  </cols>
  <sheetData>
    <row r="1" spans="1:33" ht="48" x14ac:dyDescent="0.3">
      <c r="A1" s="15" t="s">
        <v>29</v>
      </c>
      <c r="B1" s="3" t="s">
        <v>31</v>
      </c>
      <c r="C1" s="3" t="s">
        <v>32</v>
      </c>
      <c r="D1" s="3" t="s">
        <v>34</v>
      </c>
      <c r="E1" s="3" t="s">
        <v>35</v>
      </c>
      <c r="F1" s="3" t="s">
        <v>37</v>
      </c>
      <c r="G1" s="3" t="s">
        <v>41</v>
      </c>
      <c r="H1" s="16" t="s">
        <v>42</v>
      </c>
      <c r="I1" s="3" t="s">
        <v>43</v>
      </c>
      <c r="J1" s="4" t="s">
        <v>44</v>
      </c>
      <c r="K1" s="4" t="s">
        <v>45</v>
      </c>
      <c r="L1" s="5" t="s">
        <v>46</v>
      </c>
      <c r="M1" s="4" t="s">
        <v>47</v>
      </c>
      <c r="N1" s="4" t="s">
        <v>45</v>
      </c>
      <c r="O1" s="5" t="s">
        <v>48</v>
      </c>
      <c r="P1" s="4" t="s">
        <v>49</v>
      </c>
      <c r="Q1" s="4" t="s">
        <v>45</v>
      </c>
      <c r="R1" s="6"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132" x14ac:dyDescent="0.3">
      <c r="A2" s="17" t="s">
        <v>13</v>
      </c>
      <c r="B2" s="34" t="s">
        <v>94</v>
      </c>
      <c r="C2" s="31" t="s">
        <v>684</v>
      </c>
      <c r="D2" s="31" t="s">
        <v>685</v>
      </c>
      <c r="E2" s="31" t="s">
        <v>686</v>
      </c>
      <c r="F2" s="19" t="s">
        <v>687</v>
      </c>
      <c r="G2" s="20" t="s">
        <v>112</v>
      </c>
      <c r="H2" s="22">
        <f>'Matriz PAD 2019'!O130</f>
        <v>600</v>
      </c>
      <c r="I2" s="22">
        <f>'Matriz PAD 2019'!P130</f>
        <v>155</v>
      </c>
      <c r="J2" s="23">
        <f>'Matriz PAD 2019'!Q130</f>
        <v>0.25833333333333336</v>
      </c>
      <c r="K2" s="99">
        <f>'Matriz PAD 2019'!R130</f>
        <v>0.25833333333333336</v>
      </c>
      <c r="L2" s="22">
        <f>'Matriz PAD 2019'!S130</f>
        <v>249</v>
      </c>
      <c r="M2" s="23">
        <f>'Matriz PAD 2019'!T130</f>
        <v>0.41499999999999998</v>
      </c>
      <c r="N2" s="100">
        <f>'Matriz PAD 2019'!U130</f>
        <v>0.41499999999999998</v>
      </c>
      <c r="O2" s="22">
        <f>'Matriz PAD 2019'!V130</f>
        <v>611</v>
      </c>
      <c r="P2" s="23">
        <f>'Matriz PAD 2019'!W130</f>
        <v>1.0183333333333333</v>
      </c>
      <c r="Q2" s="23">
        <f>'Matriz PAD 2019'!X130</f>
        <v>1</v>
      </c>
      <c r="R2" s="22">
        <f>'Matriz PAD 2019'!Y130</f>
        <v>842</v>
      </c>
      <c r="S2" s="23">
        <f>'Matriz PAD 2019'!Z130</f>
        <v>1.4033333333333333</v>
      </c>
      <c r="T2" s="291">
        <f>'Matriz PAD 2019'!AA130</f>
        <v>1</v>
      </c>
      <c r="U2" s="64">
        <f>'Matriz PAD 2019'!AB130</f>
        <v>113963776</v>
      </c>
      <c r="V2" s="64">
        <f>'Matriz PAD 2019'!AC130</f>
        <v>64358665</v>
      </c>
      <c r="W2" s="64">
        <f>'Matriz PAD 2019'!AD130</f>
        <v>28433953</v>
      </c>
      <c r="X2" s="23">
        <f>'Matriz PAD 2019'!AE130</f>
        <v>0.44180458062640049</v>
      </c>
      <c r="Y2" s="64">
        <f>'Matriz PAD 2019'!AF130</f>
        <v>62560500</v>
      </c>
      <c r="Z2" s="64">
        <f>'Matriz PAD 2019'!AG130</f>
        <v>54060630</v>
      </c>
      <c r="AA2" s="23">
        <f>'Matriz PAD 2019'!AH130</f>
        <v>0.86413359867648121</v>
      </c>
      <c r="AB2" s="64">
        <f>'Matriz PAD 2019'!AI130</f>
        <v>62560500</v>
      </c>
      <c r="AC2" s="64">
        <f>'Matriz PAD 2019'!AJ130</f>
        <v>54060630</v>
      </c>
      <c r="AD2" s="23">
        <f>'Matriz PAD 2019'!AK130</f>
        <v>0.86413359867648121</v>
      </c>
      <c r="AE2" s="64">
        <f>'Matriz PAD 2019'!AL130</f>
        <v>62560499.89574378</v>
      </c>
      <c r="AF2" s="64">
        <f>'Matriz PAD 2019'!AM130</f>
        <v>62560499.89574378</v>
      </c>
      <c r="AG2" s="65">
        <f>'Matriz PAD 2019'!AN130</f>
        <v>1</v>
      </c>
    </row>
    <row r="3" spans="1:33" ht="60" x14ac:dyDescent="0.3">
      <c r="A3" s="17" t="s">
        <v>13</v>
      </c>
      <c r="B3" s="34" t="s">
        <v>65</v>
      </c>
      <c r="C3" s="31" t="s">
        <v>192</v>
      </c>
      <c r="D3" s="31" t="s">
        <v>685</v>
      </c>
      <c r="E3" s="31" t="s">
        <v>691</v>
      </c>
      <c r="F3" s="19" t="s">
        <v>692</v>
      </c>
      <c r="G3" s="20" t="s">
        <v>112</v>
      </c>
      <c r="H3" s="22">
        <f>'Matriz PAD 2019'!O131</f>
        <v>120</v>
      </c>
      <c r="I3" s="22">
        <f>'Matriz PAD 2019'!P131</f>
        <v>36</v>
      </c>
      <c r="J3" s="23">
        <f>'Matriz PAD 2019'!Q131</f>
        <v>0.3</v>
      </c>
      <c r="K3" s="99">
        <f>'Matriz PAD 2019'!R131</f>
        <v>0.3</v>
      </c>
      <c r="L3" s="22">
        <f>'Matriz PAD 2019'!S131</f>
        <v>88</v>
      </c>
      <c r="M3" s="23">
        <f>'Matriz PAD 2019'!T131</f>
        <v>0.73333333333333328</v>
      </c>
      <c r="N3" s="160">
        <f>'Matriz PAD 2019'!U131</f>
        <v>0.73333333333333328</v>
      </c>
      <c r="O3" s="22">
        <f>'Matriz PAD 2019'!V131</f>
        <v>115</v>
      </c>
      <c r="P3" s="23">
        <f>'Matriz PAD 2019'!W131</f>
        <v>0.95833333333333337</v>
      </c>
      <c r="Q3" s="23">
        <f>'Matriz PAD 2019'!X131</f>
        <v>0.95833333333333337</v>
      </c>
      <c r="R3" s="22">
        <f>'Matriz PAD 2019'!Y131</f>
        <v>144</v>
      </c>
      <c r="S3" s="23">
        <f>'Matriz PAD 2019'!Z131</f>
        <v>1.2</v>
      </c>
      <c r="T3" s="291">
        <f>'Matriz PAD 2019'!AA131</f>
        <v>1</v>
      </c>
      <c r="U3" s="64">
        <f>'Matriz PAD 2019'!AB131</f>
        <v>35421173</v>
      </c>
      <c r="V3" s="64">
        <f>'Matriz PAD 2019'!AC131</f>
        <v>35416621</v>
      </c>
      <c r="W3" s="64">
        <f>'Matriz PAD 2019'!AD131</f>
        <v>26731152</v>
      </c>
      <c r="X3" s="23">
        <f>'Matriz PAD 2019'!AE131</f>
        <v>0.75476291202370771</v>
      </c>
      <c r="Y3" s="64">
        <f>'Matriz PAD 2019'!AF131</f>
        <v>33881658</v>
      </c>
      <c r="Z3" s="64">
        <f>'Matriz PAD 2019'!AG131</f>
        <v>26731152</v>
      </c>
      <c r="AA3" s="23">
        <f>'Matriz PAD 2019'!AH131</f>
        <v>0.78895643182514863</v>
      </c>
      <c r="AB3" s="64">
        <f>'Matriz PAD 2019'!AI131</f>
        <v>33881658</v>
      </c>
      <c r="AC3" s="64">
        <f>'Matriz PAD 2019'!AJ131</f>
        <v>30249879</v>
      </c>
      <c r="AD3" s="23">
        <f>'Matriz PAD 2019'!AK131</f>
        <v>0.89280987961096825</v>
      </c>
      <c r="AE3" s="64">
        <f>'Matriz PAD 2019'!AL131</f>
        <v>33881657.5</v>
      </c>
      <c r="AF3" s="64">
        <f>'Matriz PAD 2019'!AM131</f>
        <v>33881657.5</v>
      </c>
      <c r="AG3" s="65">
        <f>'Matriz PAD 2019'!AN131</f>
        <v>1</v>
      </c>
    </row>
    <row r="4" spans="1:33" ht="48" x14ac:dyDescent="0.3">
      <c r="A4" s="17" t="s">
        <v>13</v>
      </c>
      <c r="B4" s="34" t="s">
        <v>94</v>
      </c>
      <c r="C4" s="31" t="s">
        <v>684</v>
      </c>
      <c r="D4" s="31" t="s">
        <v>685</v>
      </c>
      <c r="E4" s="31" t="s">
        <v>695</v>
      </c>
      <c r="F4" s="19" t="s">
        <v>696</v>
      </c>
      <c r="G4" s="20" t="s">
        <v>112</v>
      </c>
      <c r="H4" s="22">
        <f>'Matriz PAD 2019'!O132</f>
        <v>120</v>
      </c>
      <c r="I4" s="22">
        <f>'Matriz PAD 2019'!P132</f>
        <v>52</v>
      </c>
      <c r="J4" s="23">
        <f>'Matriz PAD 2019'!Q132</f>
        <v>0.43333333333333335</v>
      </c>
      <c r="K4" s="99">
        <f>'Matriz PAD 2019'!R132</f>
        <v>0.43333333333333335</v>
      </c>
      <c r="L4" s="22">
        <f>'Matriz PAD 2019'!S132</f>
        <v>127</v>
      </c>
      <c r="M4" s="23">
        <f>'Matriz PAD 2019'!T132</f>
        <v>1.0583333333333333</v>
      </c>
      <c r="N4" s="160">
        <f>'Matriz PAD 2019'!U132</f>
        <v>1</v>
      </c>
      <c r="O4" s="22">
        <f>'Matriz PAD 2019'!V132</f>
        <v>231</v>
      </c>
      <c r="P4" s="23">
        <f>'Matriz PAD 2019'!W132</f>
        <v>1.925</v>
      </c>
      <c r="Q4" s="23">
        <f>'Matriz PAD 2019'!X132</f>
        <v>1</v>
      </c>
      <c r="R4" s="22">
        <f>'Matriz PAD 2019'!Y132</f>
        <v>266</v>
      </c>
      <c r="S4" s="23">
        <f>'Matriz PAD 2019'!Z132</f>
        <v>2.2166666666666668</v>
      </c>
      <c r="T4" s="291">
        <f>'Matriz PAD 2019'!AA132</f>
        <v>1</v>
      </c>
      <c r="U4" s="64">
        <f>'Matriz PAD 2019'!AB132</f>
        <v>1540051</v>
      </c>
      <c r="V4" s="64">
        <f>'Matriz PAD 2019'!AC132</f>
        <v>51149715</v>
      </c>
      <c r="W4" s="64">
        <f>'Matriz PAD 2019'!AD132</f>
        <v>28433953</v>
      </c>
      <c r="X4" s="23">
        <f>'Matriz PAD 2019'!AE132</f>
        <v>0.5558966066575346</v>
      </c>
      <c r="Y4" s="64">
        <f>'Matriz PAD 2019'!AF132</f>
        <v>54482842</v>
      </c>
      <c r="Z4" s="64">
        <f>'Matriz PAD 2019'!AG132</f>
        <v>45982973</v>
      </c>
      <c r="AA4" s="23">
        <f>'Matriz PAD 2019'!AH132</f>
        <v>0.84398998495709898</v>
      </c>
      <c r="AB4" s="64">
        <f>'Matriz PAD 2019'!AI132</f>
        <v>54482843</v>
      </c>
      <c r="AC4" s="64">
        <f>'Matriz PAD 2019'!AJ132</f>
        <v>45982973</v>
      </c>
      <c r="AD4" s="23">
        <f>'Matriz PAD 2019'!AK132</f>
        <v>0.84398996946616756</v>
      </c>
      <c r="AE4" s="64">
        <f>'Matriz PAD 2019'!AL132</f>
        <v>54482843.42422691</v>
      </c>
      <c r="AF4" s="64">
        <f>'Matriz PAD 2019'!AM132</f>
        <v>54482843.42422691</v>
      </c>
      <c r="AG4" s="65">
        <f>'Matriz PAD 2019'!AN132</f>
        <v>1</v>
      </c>
    </row>
    <row r="5" spans="1:33" ht="60" x14ac:dyDescent="0.3">
      <c r="A5" s="17" t="s">
        <v>13</v>
      </c>
      <c r="B5" s="34" t="s">
        <v>65</v>
      </c>
      <c r="C5" s="31" t="s">
        <v>192</v>
      </c>
      <c r="D5" s="31" t="s">
        <v>685</v>
      </c>
      <c r="E5" s="31" t="s">
        <v>699</v>
      </c>
      <c r="F5" s="19" t="s">
        <v>700</v>
      </c>
      <c r="G5" s="20" t="s">
        <v>112</v>
      </c>
      <c r="H5" s="22" t="str">
        <f>'Matriz PAD 2019'!O133</f>
        <v>(por demanda)</v>
      </c>
      <c r="I5" s="22">
        <f>'Matriz PAD 2019'!P133</f>
        <v>22</v>
      </c>
      <c r="J5" s="23" t="str">
        <f>'Matriz PAD 2019'!Q133</f>
        <v>(por demanda)</v>
      </c>
      <c r="K5" s="99">
        <f>'Matriz PAD 2019'!R133</f>
        <v>1</v>
      </c>
      <c r="L5" s="22">
        <f>'Matriz PAD 2019'!S133</f>
        <v>49</v>
      </c>
      <c r="M5" s="23" t="str">
        <f>'Matriz PAD 2019'!T133</f>
        <v>(por demanda)</v>
      </c>
      <c r="N5" s="99">
        <f>'Matriz PAD 2019'!U133</f>
        <v>1</v>
      </c>
      <c r="O5" s="22">
        <f>'Matriz PAD 2019'!V133</f>
        <v>157</v>
      </c>
      <c r="P5" s="23" t="str">
        <f>'Matriz PAD 2019'!W133</f>
        <v>(por demanda)</v>
      </c>
      <c r="Q5" s="23">
        <f>'Matriz PAD 2019'!X133</f>
        <v>1</v>
      </c>
      <c r="R5" s="22">
        <f>'Matriz PAD 2019'!Y133</f>
        <v>180</v>
      </c>
      <c r="S5" s="23" t="str">
        <f>'Matriz PAD 2019'!Z133</f>
        <v>(por demanda)</v>
      </c>
      <c r="T5" s="291">
        <f>'Matriz PAD 2019'!AA133</f>
        <v>1</v>
      </c>
      <c r="U5" s="64" t="str">
        <f>'Matriz PAD 2019'!AB133</f>
        <v>No aplica</v>
      </c>
      <c r="V5" s="64" t="str">
        <f>'Matriz PAD 2019'!AC133</f>
        <v>No aplica</v>
      </c>
      <c r="W5" s="64" t="str">
        <f>'Matriz PAD 2019'!AD133</f>
        <v>No aplica</v>
      </c>
      <c r="X5" s="23" t="str">
        <f>'Matriz PAD 2019'!AE133</f>
        <v>No aplica</v>
      </c>
      <c r="Y5" s="64" t="str">
        <f>'Matriz PAD 2019'!AF133</f>
        <v>No aplica</v>
      </c>
      <c r="Z5" s="64" t="str">
        <f>'Matriz PAD 2019'!AG133</f>
        <v>No aplica</v>
      </c>
      <c r="AA5" s="23" t="str">
        <f>'Matriz PAD 2019'!AH133</f>
        <v>No aplica</v>
      </c>
      <c r="AB5" s="64" t="str">
        <f>'Matriz PAD 2019'!AI133</f>
        <v>No aplica</v>
      </c>
      <c r="AC5" s="64" t="str">
        <f>'Matriz PAD 2019'!AJ133</f>
        <v>No aplica</v>
      </c>
      <c r="AD5" s="23" t="str">
        <f>'Matriz PAD 2019'!AK133</f>
        <v>No aplica</v>
      </c>
      <c r="AE5" s="64" t="str">
        <f>'Matriz PAD 2019'!AL133</f>
        <v>No aplica</v>
      </c>
      <c r="AF5" s="64" t="str">
        <f>'Matriz PAD 2019'!AM133</f>
        <v>No aplica</v>
      </c>
      <c r="AG5" s="65" t="str">
        <f>'Matriz PAD 2019'!AN133</f>
        <v>No aplica</v>
      </c>
    </row>
    <row r="6" spans="1:33" ht="60" x14ac:dyDescent="0.3">
      <c r="A6" s="17" t="s">
        <v>13</v>
      </c>
      <c r="B6" s="34" t="s">
        <v>65</v>
      </c>
      <c r="C6" s="31" t="s">
        <v>192</v>
      </c>
      <c r="D6" s="31" t="s">
        <v>704</v>
      </c>
      <c r="E6" s="31" t="s">
        <v>705</v>
      </c>
      <c r="F6" s="19" t="s">
        <v>706</v>
      </c>
      <c r="G6" s="20" t="s">
        <v>112</v>
      </c>
      <c r="H6" s="22">
        <f>'Matriz PAD 2019'!O134</f>
        <v>50</v>
      </c>
      <c r="I6" s="22">
        <f>'Matriz PAD 2019'!P134</f>
        <v>0</v>
      </c>
      <c r="J6" s="23">
        <f>'Matriz PAD 2019'!Q134</f>
        <v>0</v>
      </c>
      <c r="K6" s="100">
        <f>'Matriz PAD 2019'!R134</f>
        <v>0</v>
      </c>
      <c r="L6" s="22">
        <f>'Matriz PAD 2019'!S134</f>
        <v>67</v>
      </c>
      <c r="M6" s="23">
        <f>'Matriz PAD 2019'!T134</f>
        <v>1.34</v>
      </c>
      <c r="N6" s="99">
        <f>'Matriz PAD 2019'!U134</f>
        <v>1</v>
      </c>
      <c r="O6" s="22">
        <f>'Matriz PAD 2019'!V134</f>
        <v>118</v>
      </c>
      <c r="P6" s="23">
        <f>'Matriz PAD 2019'!W134</f>
        <v>2.36</v>
      </c>
      <c r="Q6" s="23">
        <f>'Matriz PAD 2019'!X134</f>
        <v>1</v>
      </c>
      <c r="R6" s="22">
        <f>'Matriz PAD 2019'!Y134</f>
        <v>121</v>
      </c>
      <c r="S6" s="23">
        <f>'Matriz PAD 2019'!Z134</f>
        <v>2.42</v>
      </c>
      <c r="T6" s="291">
        <f>'Matriz PAD 2019'!AA134</f>
        <v>1</v>
      </c>
      <c r="U6" s="64">
        <f>'Matriz PAD 2019'!AB134</f>
        <v>128377841</v>
      </c>
      <c r="V6" s="64">
        <f>'Matriz PAD 2019'!AC134</f>
        <v>84372333</v>
      </c>
      <c r="W6" s="64">
        <f>'Matriz PAD 2019'!AD134</f>
        <v>23813619</v>
      </c>
      <c r="X6" s="23">
        <f>'Matriz PAD 2019'!AE134</f>
        <v>0.28224440587650929</v>
      </c>
      <c r="Y6" s="64">
        <f>'Matriz PAD 2019'!AF134</f>
        <v>241991850</v>
      </c>
      <c r="Z6" s="64">
        <f>'Matriz PAD 2019'!AG134</f>
        <v>224005987</v>
      </c>
      <c r="AA6" s="23">
        <f>'Matriz PAD 2019'!AH134</f>
        <v>0.92567574899733196</v>
      </c>
      <c r="AB6" s="64">
        <f>'Matriz PAD 2019'!AI134</f>
        <v>188938593</v>
      </c>
      <c r="AC6" s="64">
        <f>'Matriz PAD 2019'!AJ134</f>
        <v>185324197</v>
      </c>
      <c r="AD6" s="23">
        <f>'Matriz PAD 2019'!AK134</f>
        <v>0.98086999621088533</v>
      </c>
      <c r="AE6" s="64">
        <f>'Matriz PAD 2019'!AL134</f>
        <v>188938593.19619945</v>
      </c>
      <c r="AF6" s="249">
        <f>'Matriz PAD 2019'!AM134</f>
        <v>183465260.196199</v>
      </c>
      <c r="AG6" s="65">
        <f>'Matriz PAD 2019'!AN134</f>
        <v>0.97103115405164064</v>
      </c>
    </row>
    <row r="7" spans="1:33" ht="48" x14ac:dyDescent="0.3">
      <c r="A7" s="17" t="s">
        <v>13</v>
      </c>
      <c r="B7" s="31" t="s">
        <v>94</v>
      </c>
      <c r="C7" s="31" t="s">
        <v>217</v>
      </c>
      <c r="D7" s="31" t="s">
        <v>704</v>
      </c>
      <c r="E7" s="31" t="s">
        <v>710</v>
      </c>
      <c r="F7" s="19" t="s">
        <v>711</v>
      </c>
      <c r="G7" s="20" t="s">
        <v>112</v>
      </c>
      <c r="H7" s="22">
        <f>'Matriz PAD 2019'!O135</f>
        <v>80</v>
      </c>
      <c r="I7" s="22">
        <f>'Matriz PAD 2019'!P135</f>
        <v>0</v>
      </c>
      <c r="J7" s="23">
        <f>'Matriz PAD 2019'!Q135</f>
        <v>0</v>
      </c>
      <c r="K7" s="100">
        <f>'Matriz PAD 2019'!R135</f>
        <v>0</v>
      </c>
      <c r="L7" s="22">
        <f>'Matriz PAD 2019'!S135</f>
        <v>0</v>
      </c>
      <c r="M7" s="23">
        <f>'Matriz PAD 2019'!T135</f>
        <v>0</v>
      </c>
      <c r="N7" s="100">
        <f>'Matriz PAD 2019'!U135</f>
        <v>0</v>
      </c>
      <c r="O7" s="22">
        <f>'Matriz PAD 2019'!V135</f>
        <v>0</v>
      </c>
      <c r="P7" s="23">
        <f>'Matriz PAD 2019'!W135</f>
        <v>0</v>
      </c>
      <c r="Q7" s="23">
        <f>'Matriz PAD 2019'!X135</f>
        <v>0</v>
      </c>
      <c r="R7" s="22">
        <f>'Matriz PAD 2019'!Y135</f>
        <v>0</v>
      </c>
      <c r="S7" s="23">
        <f>'Matriz PAD 2019'!Z135</f>
        <v>0</v>
      </c>
      <c r="T7" s="125">
        <f>'Matriz PAD 2019'!AA135</f>
        <v>0</v>
      </c>
      <c r="U7" s="64">
        <f>'Matriz PAD 2019'!AB135</f>
        <v>311879082</v>
      </c>
      <c r="V7" s="64">
        <f>'Matriz PAD 2019'!AC135</f>
        <v>163357055</v>
      </c>
      <c r="W7" s="64">
        <f>'Matriz PAD 2019'!AD135</f>
        <v>42634539</v>
      </c>
      <c r="X7" s="23">
        <f>'Matriz PAD 2019'!AE135</f>
        <v>0.26098988500986381</v>
      </c>
      <c r="Y7" s="64">
        <f>'Matriz PAD 2019'!AF135</f>
        <v>164678955</v>
      </c>
      <c r="Z7" s="64">
        <f>'Matriz PAD 2019'!AG135</f>
        <v>149257693</v>
      </c>
      <c r="AA7" s="23">
        <f>'Matriz PAD 2019'!AH135</f>
        <v>0.90635559959680334</v>
      </c>
      <c r="AB7" s="64">
        <f>'Matriz PAD 2019'!AI135</f>
        <v>256519141</v>
      </c>
      <c r="AC7" s="64">
        <f>'Matriz PAD 2019'!AJ135</f>
        <v>247235715</v>
      </c>
      <c r="AD7" s="23">
        <f>'Matriz PAD 2019'!AK135</f>
        <v>0.96381000667704564</v>
      </c>
      <c r="AE7" s="64">
        <f>'Matriz PAD 2019'!AL135</f>
        <v>256519141</v>
      </c>
      <c r="AF7" s="64">
        <f>'Matriz PAD 2019'!AM135</f>
        <v>256519141</v>
      </c>
      <c r="AG7" s="65">
        <f>'Matriz PAD 2019'!AN135</f>
        <v>1</v>
      </c>
    </row>
    <row r="8" spans="1:33" ht="60" x14ac:dyDescent="0.3">
      <c r="A8" s="17" t="s">
        <v>13</v>
      </c>
      <c r="B8" s="34" t="s">
        <v>65</v>
      </c>
      <c r="C8" s="31" t="s">
        <v>192</v>
      </c>
      <c r="D8" s="31" t="s">
        <v>704</v>
      </c>
      <c r="E8" s="31" t="s">
        <v>714</v>
      </c>
      <c r="F8" s="19" t="s">
        <v>715</v>
      </c>
      <c r="G8" s="20" t="s">
        <v>112</v>
      </c>
      <c r="H8" s="22" t="str">
        <f>'Matriz PAD 2019'!O136</f>
        <v>(por demanda)</v>
      </c>
      <c r="I8" s="22">
        <f>'Matriz PAD 2019'!P136</f>
        <v>0</v>
      </c>
      <c r="J8" s="23" t="str">
        <f>'Matriz PAD 2019'!Q136</f>
        <v>(por demanda)</v>
      </c>
      <c r="K8" s="100">
        <f>'Matriz PAD 2019'!R136</f>
        <v>0</v>
      </c>
      <c r="L8" s="22">
        <f>'Matriz PAD 2019'!S136</f>
        <v>62</v>
      </c>
      <c r="M8" s="23" t="str">
        <f>'Matriz PAD 2019'!T136</f>
        <v>(por demanda)</v>
      </c>
      <c r="N8" s="99">
        <f>'Matriz PAD 2019'!U136</f>
        <v>1</v>
      </c>
      <c r="O8" s="22">
        <f>'Matriz PAD 2019'!V136</f>
        <v>79</v>
      </c>
      <c r="P8" s="23" t="str">
        <f>'Matriz PAD 2019'!W136</f>
        <v>(por demanda)</v>
      </c>
      <c r="Q8" s="23">
        <f>'Matriz PAD 2019'!X136</f>
        <v>1</v>
      </c>
      <c r="R8" s="22">
        <f>'Matriz PAD 2019'!Y136</f>
        <v>97</v>
      </c>
      <c r="S8" s="23" t="str">
        <f>'Matriz PAD 2019'!Z136</f>
        <v>(por demanda)</v>
      </c>
      <c r="T8" s="291">
        <f>'Matriz PAD 2019'!AA136</f>
        <v>1</v>
      </c>
      <c r="U8" s="64" t="str">
        <f>'Matriz PAD 2019'!AB136</f>
        <v>No aplica</v>
      </c>
      <c r="V8" s="64" t="str">
        <f>'Matriz PAD 2019'!AC136</f>
        <v>No aplica</v>
      </c>
      <c r="W8" s="64" t="str">
        <f>'Matriz PAD 2019'!AD136</f>
        <v>No aplica</v>
      </c>
      <c r="X8" s="23" t="str">
        <f>'Matriz PAD 2019'!AE136</f>
        <v>No aplica</v>
      </c>
      <c r="Y8" s="64" t="str">
        <f>'Matriz PAD 2019'!AF136</f>
        <v>No aplica</v>
      </c>
      <c r="Z8" s="64" t="str">
        <f>'Matriz PAD 2019'!AG136</f>
        <v>No aplica</v>
      </c>
      <c r="AA8" s="23" t="str">
        <f>'Matriz PAD 2019'!AH136</f>
        <v>No aplica</v>
      </c>
      <c r="AB8" s="64" t="str">
        <f>'Matriz PAD 2019'!AI136</f>
        <v>No aplica</v>
      </c>
      <c r="AC8" s="64" t="str">
        <f>'Matriz PAD 2019'!AJ136</f>
        <v>No aplica</v>
      </c>
      <c r="AD8" s="23" t="str">
        <f>'Matriz PAD 2019'!AK136</f>
        <v>No aplica</v>
      </c>
      <c r="AE8" s="64" t="str">
        <f>'Matriz PAD 2019'!AL136</f>
        <v>No aplica</v>
      </c>
      <c r="AF8" s="64" t="str">
        <f>'Matriz PAD 2019'!AM136</f>
        <v>No aplica</v>
      </c>
      <c r="AG8" s="65" t="str">
        <f>'Matriz PAD 2019'!AN136</f>
        <v>No aplica</v>
      </c>
    </row>
    <row r="9" spans="1:33" ht="72" x14ac:dyDescent="0.3">
      <c r="A9" s="17" t="s">
        <v>13</v>
      </c>
      <c r="B9" s="34" t="s">
        <v>65</v>
      </c>
      <c r="C9" s="31" t="s">
        <v>192</v>
      </c>
      <c r="D9" s="31" t="s">
        <v>704</v>
      </c>
      <c r="E9" s="31" t="s">
        <v>718</v>
      </c>
      <c r="F9" s="19" t="s">
        <v>719</v>
      </c>
      <c r="G9" s="20" t="s">
        <v>112</v>
      </c>
      <c r="H9" s="22">
        <f>'Matriz PAD 2019'!O137</f>
        <v>51</v>
      </c>
      <c r="I9" s="22">
        <f>'Matriz PAD 2019'!P137</f>
        <v>0</v>
      </c>
      <c r="J9" s="23">
        <f>'Matriz PAD 2019'!Q137</f>
        <v>0</v>
      </c>
      <c r="K9" s="100">
        <f>'Matriz PAD 2019'!R137</f>
        <v>0</v>
      </c>
      <c r="L9" s="22">
        <f>'Matriz PAD 2019'!S137</f>
        <v>80</v>
      </c>
      <c r="M9" s="23">
        <f>'Matriz PAD 2019'!T137</f>
        <v>1.5686274509803921</v>
      </c>
      <c r="N9" s="99">
        <f>'Matriz PAD 2019'!U137</f>
        <v>1</v>
      </c>
      <c r="O9" s="22">
        <f>'Matriz PAD 2019'!V137</f>
        <v>193</v>
      </c>
      <c r="P9" s="23">
        <f>'Matriz PAD 2019'!W137</f>
        <v>3.784313725490196</v>
      </c>
      <c r="Q9" s="23">
        <f>'Matriz PAD 2019'!X137</f>
        <v>1</v>
      </c>
      <c r="R9" s="22">
        <f>'Matriz PAD 2019'!Y137</f>
        <v>209</v>
      </c>
      <c r="S9" s="23">
        <f>'Matriz PAD 2019'!Z137</f>
        <v>4.0980392156862742</v>
      </c>
      <c r="T9" s="291">
        <f>'Matriz PAD 2019'!AA137</f>
        <v>1</v>
      </c>
      <c r="U9" s="64">
        <f>'Matriz PAD 2019'!AB137</f>
        <v>160576074</v>
      </c>
      <c r="V9" s="64">
        <f>'Matriz PAD 2019'!AC137</f>
        <v>353103612</v>
      </c>
      <c r="W9" s="64">
        <f>'Matriz PAD 2019'!AD137</f>
        <v>114004273</v>
      </c>
      <c r="X9" s="23">
        <f>'Matriz PAD 2019'!AE137</f>
        <v>0.32286351406680031</v>
      </c>
      <c r="Y9" s="64">
        <f>'Matriz PAD 2019'!AF137</f>
        <v>200011380</v>
      </c>
      <c r="Z9" s="64">
        <f>'Matriz PAD 2019'!AG137</f>
        <v>148027533</v>
      </c>
      <c r="AA9" s="23">
        <f>'Matriz PAD 2019'!AH137</f>
        <v>0.74009555356300227</v>
      </c>
      <c r="AB9" s="64">
        <f>'Matriz PAD 2019'!AI137</f>
        <v>161438816</v>
      </c>
      <c r="AC9" s="64">
        <f>'Matriz PAD 2019'!AJ137</f>
        <v>143243289</v>
      </c>
      <c r="AD9" s="23">
        <f>'Matriz PAD 2019'!AK137</f>
        <v>0.8872914987186229</v>
      </c>
      <c r="AE9" s="64">
        <f>'Matriz PAD 2019'!AL137</f>
        <v>164668599.803801</v>
      </c>
      <c r="AF9" s="64">
        <f>'Matriz PAD 2019'!AM137</f>
        <v>164668599.803801</v>
      </c>
      <c r="AG9" s="65">
        <f>'Matriz PAD 2019'!AN137</f>
        <v>1</v>
      </c>
    </row>
    <row r="10" spans="1:33" ht="60" x14ac:dyDescent="0.3">
      <c r="A10" s="17" t="s">
        <v>13</v>
      </c>
      <c r="B10" s="34" t="s">
        <v>65</v>
      </c>
      <c r="C10" s="31" t="s">
        <v>192</v>
      </c>
      <c r="D10" s="31" t="s">
        <v>722</v>
      </c>
      <c r="E10" s="31" t="s">
        <v>723</v>
      </c>
      <c r="F10" s="19" t="s">
        <v>724</v>
      </c>
      <c r="G10" s="20" t="s">
        <v>112</v>
      </c>
      <c r="H10" s="22">
        <f>'Matriz PAD 2019'!O138</f>
        <v>400</v>
      </c>
      <c r="I10" s="22">
        <f>'Matriz PAD 2019'!P138</f>
        <v>0</v>
      </c>
      <c r="J10" s="23">
        <f>'Matriz PAD 2019'!Q138</f>
        <v>0</v>
      </c>
      <c r="K10" s="100">
        <f>'Matriz PAD 2019'!R138</f>
        <v>0</v>
      </c>
      <c r="L10" s="22">
        <f>'Matriz PAD 2019'!S138</f>
        <v>11</v>
      </c>
      <c r="M10" s="23">
        <f>'Matriz PAD 2019'!T138</f>
        <v>2.75E-2</v>
      </c>
      <c r="N10" s="100">
        <f>'Matriz PAD 2019'!U138</f>
        <v>2.75E-2</v>
      </c>
      <c r="O10" s="22">
        <f>'Matriz PAD 2019'!V138</f>
        <v>22</v>
      </c>
      <c r="P10" s="23">
        <f>'Matriz PAD 2019'!W138</f>
        <v>5.5E-2</v>
      </c>
      <c r="Q10" s="23">
        <f>'Matriz PAD 2019'!X138</f>
        <v>5.5E-2</v>
      </c>
      <c r="R10" s="22">
        <f>'Matriz PAD 2019'!Y138</f>
        <v>34</v>
      </c>
      <c r="S10" s="23">
        <f>'Matriz PAD 2019'!Z138</f>
        <v>8.5000000000000006E-2</v>
      </c>
      <c r="T10" s="98">
        <f>'Matriz PAD 2019'!AA138</f>
        <v>8.5000000000000006E-2</v>
      </c>
      <c r="U10" s="64">
        <f>'Matriz PAD 2019'!AB138</f>
        <v>150327000</v>
      </c>
      <c r="V10" s="64">
        <f>'Matriz PAD 2019'!AC138</f>
        <v>150327000</v>
      </c>
      <c r="W10" s="64">
        <f>'Matriz PAD 2019'!AD138</f>
        <v>0</v>
      </c>
      <c r="X10" s="23">
        <f>'Matriz PAD 2019'!AE138</f>
        <v>0</v>
      </c>
      <c r="Y10" s="64">
        <f>'Matriz PAD 2019'!AF138</f>
        <v>133159500</v>
      </c>
      <c r="Z10" s="64">
        <f>'Matriz PAD 2019'!AG138</f>
        <v>68998000</v>
      </c>
      <c r="AA10" s="23">
        <f>'Matriz PAD 2019'!AH138</f>
        <v>0.51816055181943454</v>
      </c>
      <c r="AB10" s="64">
        <f>'Matriz PAD 2019'!AI138</f>
        <v>68998000</v>
      </c>
      <c r="AC10" s="64">
        <f>'Matriz PAD 2019'!AJ138</f>
        <v>53998000</v>
      </c>
      <c r="AD10" s="23">
        <f>'Matriz PAD 2019'!AK138</f>
        <v>0.78260239427229772</v>
      </c>
      <c r="AE10" s="64">
        <f>'Matriz PAD 2019'!AL138</f>
        <v>196164206</v>
      </c>
      <c r="AF10" s="64">
        <f>'Matriz PAD 2019'!AM138</f>
        <v>196164206</v>
      </c>
      <c r="AG10" s="65">
        <f>'Matriz PAD 2019'!AN138</f>
        <v>1</v>
      </c>
    </row>
    <row r="11" spans="1:33" ht="60" x14ac:dyDescent="0.3">
      <c r="A11" s="17" t="s">
        <v>13</v>
      </c>
      <c r="B11" s="34" t="s">
        <v>65</v>
      </c>
      <c r="C11" s="31" t="s">
        <v>192</v>
      </c>
      <c r="D11" s="31" t="s">
        <v>722</v>
      </c>
      <c r="E11" s="31" t="s">
        <v>723</v>
      </c>
      <c r="F11" s="19" t="s">
        <v>728</v>
      </c>
      <c r="G11" s="20" t="s">
        <v>112</v>
      </c>
      <c r="H11" s="22" t="str">
        <f>'Matriz PAD 2019'!O139</f>
        <v>(Por demanda)</v>
      </c>
      <c r="I11" s="22">
        <f>'Matriz PAD 2019'!P139</f>
        <v>0</v>
      </c>
      <c r="J11" s="23" t="str">
        <f>'Matriz PAD 2019'!Q139</f>
        <v>(por demanda)</v>
      </c>
      <c r="K11" s="100">
        <f>'Matriz PAD 2019'!R139</f>
        <v>0</v>
      </c>
      <c r="L11" s="22">
        <f>'Matriz PAD 2019'!S139</f>
        <v>0</v>
      </c>
      <c r="M11" s="23" t="str">
        <f>'Matriz PAD 2019'!T139</f>
        <v>(por demanda)</v>
      </c>
      <c r="N11" s="100">
        <f>'Matriz PAD 2019'!U139</f>
        <v>0</v>
      </c>
      <c r="O11" s="22">
        <f>'Matriz PAD 2019'!V139</f>
        <v>0</v>
      </c>
      <c r="P11" s="23" t="str">
        <f>'Matriz PAD 2019'!W139</f>
        <v>(por demanda)</v>
      </c>
      <c r="Q11" s="23">
        <f>'Matriz PAD 2019'!X139</f>
        <v>0</v>
      </c>
      <c r="R11" s="22">
        <f>'Matriz PAD 2019'!Y139</f>
        <v>48</v>
      </c>
      <c r="S11" s="23" t="str">
        <f>'Matriz PAD 2019'!Z139</f>
        <v>(por demanda)</v>
      </c>
      <c r="T11" s="291">
        <f>'Matriz PAD 2019'!AA139</f>
        <v>1</v>
      </c>
      <c r="U11" s="64">
        <f>'Matriz PAD 2019'!AB139</f>
        <v>75164000</v>
      </c>
      <c r="V11" s="64">
        <f>'Matriz PAD 2019'!AC139</f>
        <v>75164000</v>
      </c>
      <c r="W11" s="64">
        <f>'Matriz PAD 2019'!AD139</f>
        <v>0</v>
      </c>
      <c r="X11" s="23">
        <f>'Matriz PAD 2019'!AE139</f>
        <v>0</v>
      </c>
      <c r="Y11" s="64">
        <f>'Matriz PAD 2019'!AF139</f>
        <v>92331500</v>
      </c>
      <c r="Z11" s="64">
        <f>'Matriz PAD 2019'!AG139</f>
        <v>92331500</v>
      </c>
      <c r="AA11" s="23">
        <f>'Matriz PAD 2019'!AH139</f>
        <v>1</v>
      </c>
      <c r="AB11" s="64">
        <f>'Matriz PAD 2019'!AI139</f>
        <v>92331500</v>
      </c>
      <c r="AC11" s="64">
        <f>'Matriz PAD 2019'!AJ139</f>
        <v>92331500</v>
      </c>
      <c r="AD11" s="23">
        <f>'Matriz PAD 2019'!AK139</f>
        <v>1</v>
      </c>
      <c r="AE11" s="64">
        <f>'Matriz PAD 2019'!AL139</f>
        <v>92331500</v>
      </c>
      <c r="AF11" s="64">
        <f>'Matriz PAD 2019'!AM139</f>
        <v>92331500</v>
      </c>
      <c r="AG11" s="65">
        <f>'Matriz PAD 2019'!AN139</f>
        <v>1</v>
      </c>
    </row>
    <row r="12" spans="1:33" ht="60" x14ac:dyDescent="0.3">
      <c r="A12" s="17" t="s">
        <v>13</v>
      </c>
      <c r="B12" s="34" t="s">
        <v>65</v>
      </c>
      <c r="C12" s="31" t="s">
        <v>192</v>
      </c>
      <c r="D12" s="31" t="s">
        <v>732</v>
      </c>
      <c r="E12" s="31" t="s">
        <v>786</v>
      </c>
      <c r="F12" s="19" t="s">
        <v>734</v>
      </c>
      <c r="G12" s="20" t="s">
        <v>112</v>
      </c>
      <c r="H12" s="22">
        <f>'Matriz PAD 2019'!O140</f>
        <v>5</v>
      </c>
      <c r="I12" s="22">
        <f>'Matriz PAD 2019'!P140</f>
        <v>0</v>
      </c>
      <c r="J12" s="23">
        <f>'Matriz PAD 2019'!Q140</f>
        <v>0</v>
      </c>
      <c r="K12" s="100">
        <f>'Matriz PAD 2019'!R140</f>
        <v>0</v>
      </c>
      <c r="L12" s="22">
        <f>'Matriz PAD 2019'!S140</f>
        <v>5</v>
      </c>
      <c r="M12" s="23">
        <f>'Matriz PAD 2019'!T140</f>
        <v>1</v>
      </c>
      <c r="N12" s="99">
        <f>'Matriz PAD 2019'!U140</f>
        <v>1</v>
      </c>
      <c r="O12" s="22">
        <f>'Matriz PAD 2019'!V140</f>
        <v>6</v>
      </c>
      <c r="P12" s="23">
        <f>'Matriz PAD 2019'!W140</f>
        <v>1.2</v>
      </c>
      <c r="Q12" s="23">
        <f>'Matriz PAD 2019'!X140</f>
        <v>1</v>
      </c>
      <c r="R12" s="22">
        <f>'Matriz PAD 2019'!Y140</f>
        <v>6</v>
      </c>
      <c r="S12" s="23">
        <f>'Matriz PAD 2019'!Z140</f>
        <v>1.2</v>
      </c>
      <c r="T12" s="291">
        <f>'Matriz PAD 2019'!AA140</f>
        <v>1</v>
      </c>
      <c r="U12" s="64">
        <f>'Matriz PAD 2019'!AB140</f>
        <v>129600000</v>
      </c>
      <c r="V12" s="64">
        <f>'Matriz PAD 2019'!AC140</f>
        <v>129600000</v>
      </c>
      <c r="W12" s="64">
        <f>'Matriz PAD 2019'!AD140</f>
        <v>65829214</v>
      </c>
      <c r="X12" s="23">
        <f>'Matriz PAD 2019'!AE140</f>
        <v>0.50794146604938273</v>
      </c>
      <c r="Y12" s="64">
        <f>'Matriz PAD 2019'!AF140</f>
        <v>129600000</v>
      </c>
      <c r="Z12" s="64">
        <f>'Matriz PAD 2019'!AG140</f>
        <v>106122157</v>
      </c>
      <c r="AA12" s="23">
        <f>'Matriz PAD 2019'!AH140</f>
        <v>0.81884380401234569</v>
      </c>
      <c r="AB12" s="64">
        <f>'Matriz PAD 2019'!AI140</f>
        <v>123075754</v>
      </c>
      <c r="AC12" s="64">
        <f>'Matriz PAD 2019'!AJ140</f>
        <v>113123884</v>
      </c>
      <c r="AD12" s="23">
        <f>'Matriz PAD 2019'!AK140</f>
        <v>0.91914028818381244</v>
      </c>
      <c r="AE12" s="64">
        <f>'Matriz PAD 2019'!AL140</f>
        <v>123075784</v>
      </c>
      <c r="AF12" s="64">
        <f>'Matriz PAD 2019'!AM140</f>
        <v>123075784</v>
      </c>
      <c r="AG12" s="65">
        <f>'Matriz PAD 2019'!AN140</f>
        <v>1</v>
      </c>
    </row>
    <row r="13" spans="1:33" s="302" customFormat="1" ht="48" x14ac:dyDescent="0.3">
      <c r="A13" s="295" t="s">
        <v>13</v>
      </c>
      <c r="B13" s="296" t="s">
        <v>65</v>
      </c>
      <c r="C13" s="297" t="s">
        <v>224</v>
      </c>
      <c r="D13" s="297" t="s">
        <v>736</v>
      </c>
      <c r="E13" s="297" t="s">
        <v>737</v>
      </c>
      <c r="F13" s="19" t="s">
        <v>738</v>
      </c>
      <c r="G13" s="298" t="s">
        <v>73</v>
      </c>
      <c r="H13" s="299" t="str">
        <f>'Matriz PAD 2019'!O141</f>
        <v>(Por demanda)</v>
      </c>
      <c r="I13" s="299">
        <f>'Matriz PAD 2019'!P141</f>
        <v>0</v>
      </c>
      <c r="J13" s="300" t="str">
        <f>'Matriz PAD 2019'!Q141</f>
        <v>(por demanda)</v>
      </c>
      <c r="K13" s="300">
        <f>'Matriz PAD 2019'!R141</f>
        <v>0</v>
      </c>
      <c r="L13" s="299">
        <f>'Matriz PAD 2019'!S141</f>
        <v>0</v>
      </c>
      <c r="M13" s="300" t="str">
        <f>'Matriz PAD 2019'!T141</f>
        <v>(por demanda)</v>
      </c>
      <c r="N13" s="300">
        <f>'Matriz PAD 2019'!U141</f>
        <v>0</v>
      </c>
      <c r="O13" s="299">
        <f>'Matriz PAD 2019'!V141</f>
        <v>0</v>
      </c>
      <c r="P13" s="300" t="str">
        <f>'Matriz PAD 2019'!W141</f>
        <v>(por demanda)</v>
      </c>
      <c r="Q13" s="300">
        <f>'Matriz PAD 2019'!X141</f>
        <v>0</v>
      </c>
      <c r="R13" s="299">
        <f>'Matriz PAD 2019'!Y141</f>
        <v>0</v>
      </c>
      <c r="S13" s="300" t="str">
        <f>'Matriz PAD 2019'!Z141</f>
        <v>(por demanda)</v>
      </c>
      <c r="T13" s="300">
        <v>0</v>
      </c>
      <c r="U13" s="301" t="str">
        <f>'Matriz PAD 2019'!AB141</f>
        <v>No aplica</v>
      </c>
      <c r="V13" s="301" t="str">
        <f>'Matriz PAD 2019'!AC141</f>
        <v>No aplica</v>
      </c>
      <c r="W13" s="301" t="str">
        <f>'Matriz PAD 2019'!AD141</f>
        <v>No aplica</v>
      </c>
      <c r="X13" s="300" t="str">
        <f>'Matriz PAD 2019'!AE141</f>
        <v>No aplica</v>
      </c>
      <c r="Y13" s="301" t="str">
        <f>'Matriz PAD 2019'!AF141</f>
        <v>No aplica</v>
      </c>
      <c r="Z13" s="301" t="str">
        <f>'Matriz PAD 2019'!AG141</f>
        <v>No aplica</v>
      </c>
      <c r="AA13" s="300" t="str">
        <f>'Matriz PAD 2019'!AH141</f>
        <v>No aplica</v>
      </c>
      <c r="AB13" s="301" t="str">
        <f>'Matriz PAD 2019'!AI141</f>
        <v>No aplica</v>
      </c>
      <c r="AC13" s="301" t="str">
        <f>'Matriz PAD 2019'!AJ141</f>
        <v>No aplica</v>
      </c>
      <c r="AD13" s="300" t="str">
        <f>'Matriz PAD 2019'!AK141</f>
        <v>No aplica</v>
      </c>
      <c r="AE13" s="301" t="str">
        <f>'Matriz PAD 2019'!AL141</f>
        <v>No aplica</v>
      </c>
      <c r="AF13" s="301" t="str">
        <f>'Matriz PAD 2019'!AM141</f>
        <v>No aplica</v>
      </c>
      <c r="AG13" s="265" t="str">
        <f>'Matriz PAD 2019'!AN141</f>
        <v>No aplica</v>
      </c>
    </row>
    <row r="14" spans="1:33" s="302" customFormat="1" ht="48.5" thickBot="1" x14ac:dyDescent="0.35">
      <c r="A14" s="303" t="s">
        <v>13</v>
      </c>
      <c r="B14" s="354" t="s">
        <v>94</v>
      </c>
      <c r="C14" s="304" t="s">
        <v>217</v>
      </c>
      <c r="D14" s="304" t="s">
        <v>787</v>
      </c>
      <c r="E14" s="304" t="s">
        <v>741</v>
      </c>
      <c r="F14" s="59" t="s">
        <v>742</v>
      </c>
      <c r="G14" s="305" t="s">
        <v>112</v>
      </c>
      <c r="H14" s="299">
        <f>'Matriz PAD 2019'!O142</f>
        <v>6</v>
      </c>
      <c r="I14" s="306">
        <f>'Matriz PAD 2019'!P142</f>
        <v>0</v>
      </c>
      <c r="J14" s="280">
        <f>'Matriz PAD 2019'!Q142</f>
        <v>0</v>
      </c>
      <c r="K14" s="280">
        <f>'Matriz PAD 2019'!R142</f>
        <v>0</v>
      </c>
      <c r="L14" s="306">
        <f>'Matriz PAD 2019'!S142</f>
        <v>0</v>
      </c>
      <c r="M14" s="280">
        <f>'Matriz PAD 2019'!T142</f>
        <v>0</v>
      </c>
      <c r="N14" s="280">
        <f>'Matriz PAD 2019'!U142</f>
        <v>0</v>
      </c>
      <c r="O14" s="306">
        <f>'Matriz PAD 2019'!V142</f>
        <v>0</v>
      </c>
      <c r="P14" s="280">
        <f>'Matriz PAD 2019'!W142</f>
        <v>0</v>
      </c>
      <c r="Q14" s="280">
        <f>'Matriz PAD 2019'!X142</f>
        <v>0</v>
      </c>
      <c r="R14" s="306">
        <f>'Matriz PAD 2019'!Y142</f>
        <v>0</v>
      </c>
      <c r="S14" s="280">
        <f>'Matriz PAD 2019'!Z142</f>
        <v>0</v>
      </c>
      <c r="T14" s="309">
        <f>'Matriz PAD 2019'!AA142</f>
        <v>0</v>
      </c>
      <c r="U14" s="307">
        <f>'Matriz PAD 2019'!AB142</f>
        <v>39492000</v>
      </c>
      <c r="V14" s="307">
        <f>'Matriz PAD 2019'!AC142</f>
        <v>39492000</v>
      </c>
      <c r="W14" s="307">
        <f>'Matriz PAD 2019'!AD142</f>
        <v>0</v>
      </c>
      <c r="X14" s="280">
        <f>'Matriz PAD 2019'!AE142</f>
        <v>0</v>
      </c>
      <c r="Y14" s="307">
        <f>'Matriz PAD 2019'!AF142</f>
        <v>39492000</v>
      </c>
      <c r="Z14" s="307">
        <f>'Matriz PAD 2019'!AG142</f>
        <v>0</v>
      </c>
      <c r="AA14" s="280">
        <f>'Matriz PAD 2019'!AH142</f>
        <v>0</v>
      </c>
      <c r="AB14" s="307">
        <f>'Matriz PAD 2019'!AI142</f>
        <v>39492000</v>
      </c>
      <c r="AC14" s="307">
        <f>'Matriz PAD 2019'!AJ142</f>
        <v>24427333</v>
      </c>
      <c r="AD14" s="280">
        <f>'Matriz PAD 2019'!AK142</f>
        <v>0.61853876734528512</v>
      </c>
      <c r="AE14" s="307">
        <f>'Matriz PAD 2019'!AL142</f>
        <v>39492000</v>
      </c>
      <c r="AF14" s="307">
        <f>'Matriz PAD 2019'!AM142</f>
        <v>39467333</v>
      </c>
      <c r="AG14" s="308">
        <f>'Matriz PAD 2019'!AN142</f>
        <v>0.99937539248455387</v>
      </c>
    </row>
    <row r="15" spans="1:33" x14ac:dyDescent="0.3">
      <c r="K15" s="112">
        <f>AVERAGE(K2:K14)</f>
        <v>0.15320512820512822</v>
      </c>
      <c r="N15" s="112">
        <f>AVERAGE(N2:N14)</f>
        <v>0.55198717948717946</v>
      </c>
      <c r="Q15" s="112">
        <f>AVERAGE(Q2:Q14)</f>
        <v>0.61641025641025649</v>
      </c>
      <c r="T15" s="112">
        <f>AVERAGE(T2:T14)</f>
        <v>0.69884615384615389</v>
      </c>
      <c r="U15" s="103">
        <f>SUM(U2:U14)</f>
        <v>1146340997</v>
      </c>
      <c r="V15" s="103">
        <f>SUM(V2:V14)</f>
        <v>1146341001</v>
      </c>
      <c r="W15" s="103">
        <f>SUM(W2:W14)</f>
        <v>329880703</v>
      </c>
      <c r="X15" s="112">
        <f>W15/V15</f>
        <v>0.28776838891065715</v>
      </c>
      <c r="Y15" s="103">
        <f>SUM(Y2:Y14)</f>
        <v>1152190185</v>
      </c>
      <c r="Z15" s="103">
        <f>SUM(Z2:Z14)</f>
        <v>915517625</v>
      </c>
      <c r="AA15" s="112">
        <f>Z15/Y15</f>
        <v>0.79458898098494046</v>
      </c>
      <c r="AB15" s="103">
        <f>SUM(AB2:AB14)</f>
        <v>1081718805</v>
      </c>
      <c r="AC15" s="103">
        <f>SUM(AC2:AC14)</f>
        <v>989977400</v>
      </c>
      <c r="AD15" s="112">
        <f>AC15/AB15</f>
        <v>0.91518922979248751</v>
      </c>
      <c r="AE15" s="103">
        <f>SUM(AE2:AE14)</f>
        <v>1212114824.8199711</v>
      </c>
      <c r="AF15" s="103">
        <f>SUM(AF2:AF14)</f>
        <v>1206616824.8199706</v>
      </c>
      <c r="AG15" s="112">
        <f>AF15/AE15</f>
        <v>0.99546412609810542</v>
      </c>
    </row>
  </sheetData>
  <autoFilter ref="A1:AG15" xr:uid="{00000000-0009-0000-0000-00000C000000}"/>
  <pageMargins left="0.7" right="0.7" top="0.75" bottom="0.75" header="0.3" footer="0.3"/>
  <pageSetup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G15"/>
  <sheetViews>
    <sheetView topLeftCell="N13" workbookViewId="0">
      <selection activeCell="N3" sqref="N3"/>
    </sheetView>
  </sheetViews>
  <sheetFormatPr baseColWidth="10" defaultColWidth="10.81640625" defaultRowHeight="12" x14ac:dyDescent="0.3"/>
  <cols>
    <col min="1" max="1" width="7.1796875" style="69" bestFit="1" customWidth="1"/>
    <col min="2" max="2" width="15.7265625" style="69" bestFit="1" customWidth="1"/>
    <col min="3" max="3" width="17" style="69" bestFit="1" customWidth="1"/>
    <col min="4" max="4" width="16.26953125" style="69" bestFit="1" customWidth="1"/>
    <col min="5" max="5" width="37.26953125" style="69" customWidth="1"/>
    <col min="6" max="6" width="32.453125" style="69" customWidth="1"/>
    <col min="7" max="7" width="11.7265625" style="69" bestFit="1" customWidth="1"/>
    <col min="8" max="8" width="11.81640625" style="69" bestFit="1" customWidth="1"/>
    <col min="9" max="9" width="21" style="102" bestFit="1" customWidth="1"/>
    <col min="10" max="10" width="21" style="71" bestFit="1" customWidth="1"/>
    <col min="11" max="11" width="7.453125" style="71" customWidth="1"/>
    <col min="12" max="12" width="21" style="102" bestFit="1" customWidth="1"/>
    <col min="13" max="13" width="21" style="71" bestFit="1" customWidth="1"/>
    <col min="14" max="14" width="7.453125" style="71" customWidth="1"/>
    <col min="15" max="15" width="21" style="102" bestFit="1" customWidth="1"/>
    <col min="16" max="16" width="21" style="71" bestFit="1" customWidth="1"/>
    <col min="17" max="17" width="7.453125" style="71" customWidth="1"/>
    <col min="18" max="18" width="21" style="102" bestFit="1" customWidth="1"/>
    <col min="19" max="19" width="21" style="71" bestFit="1" customWidth="1"/>
    <col min="20" max="20" width="7.453125" style="71" customWidth="1"/>
    <col min="21" max="21" width="21.26953125" style="103" bestFit="1" customWidth="1"/>
    <col min="22" max="22" width="24.1796875" style="103" bestFit="1" customWidth="1"/>
    <col min="23" max="23" width="24.453125" style="103" bestFit="1" customWidth="1"/>
    <col min="24" max="24" width="24.453125" style="71" bestFit="1" customWidth="1"/>
    <col min="25" max="25" width="24.1796875" style="103" bestFit="1" customWidth="1"/>
    <col min="26" max="26" width="24.453125" style="103" bestFit="1" customWidth="1"/>
    <col min="27" max="27" width="24.453125" style="71" bestFit="1" customWidth="1"/>
    <col min="28" max="28" width="24.1796875" style="103" bestFit="1" customWidth="1"/>
    <col min="29" max="29" width="24.453125" style="103" bestFit="1" customWidth="1"/>
    <col min="30" max="30" width="24.453125" style="71" bestFit="1" customWidth="1"/>
    <col min="31" max="31" width="24.1796875" style="103" bestFit="1" customWidth="1"/>
    <col min="32" max="32" width="24.453125" style="103" bestFit="1" customWidth="1"/>
    <col min="33" max="33" width="24.453125" style="71" bestFit="1" customWidth="1"/>
    <col min="34" max="16384" width="10.81640625" style="69"/>
  </cols>
  <sheetData>
    <row r="1" spans="1:33" ht="36" x14ac:dyDescent="0.3">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60" x14ac:dyDescent="0.3">
      <c r="A2" s="17" t="s">
        <v>14</v>
      </c>
      <c r="B2" s="43" t="s">
        <v>159</v>
      </c>
      <c r="C2" s="43" t="s">
        <v>160</v>
      </c>
      <c r="D2" s="43" t="s">
        <v>251</v>
      </c>
      <c r="E2" s="43" t="s">
        <v>252</v>
      </c>
      <c r="F2" s="19" t="s">
        <v>253</v>
      </c>
      <c r="G2" s="20" t="s">
        <v>112</v>
      </c>
      <c r="H2" s="22">
        <f>'Matriz PAD 2019'!O36</f>
        <v>1000</v>
      </c>
      <c r="I2" s="22">
        <f>'Matriz PAD 2019'!P36</f>
        <v>0</v>
      </c>
      <c r="J2" s="23">
        <f>'Matriz PAD 2019'!Q36</f>
        <v>0</v>
      </c>
      <c r="K2" s="100">
        <f>'Matriz PAD 2019'!R36</f>
        <v>0</v>
      </c>
      <c r="L2" s="22">
        <f>'Matriz PAD 2019'!S36</f>
        <v>49</v>
      </c>
      <c r="M2" s="23">
        <f>'Matriz PAD 2019'!T36</f>
        <v>4.9000000000000002E-2</v>
      </c>
      <c r="N2" s="100">
        <f>'Matriz PAD 2019'!U36</f>
        <v>4.9000000000000002E-2</v>
      </c>
      <c r="O2" s="22">
        <f>'Matriz PAD 2019'!V36</f>
        <v>467</v>
      </c>
      <c r="P2" s="23">
        <f>'Matriz PAD 2019'!W36</f>
        <v>0.46700000000000003</v>
      </c>
      <c r="Q2" s="23">
        <f>'Matriz PAD 2019'!X36</f>
        <v>0.46700000000000003</v>
      </c>
      <c r="R2" s="22">
        <f>'Matriz PAD 2019'!Y36</f>
        <v>494</v>
      </c>
      <c r="S2" s="23">
        <f>'Matriz PAD 2019'!Z36</f>
        <v>0.49399999999999999</v>
      </c>
      <c r="T2" s="98">
        <f>'Matriz PAD 2019'!AA36</f>
        <v>0.49399999999999999</v>
      </c>
      <c r="U2" s="64">
        <f>'Matriz PAD 2019'!AB36</f>
        <v>68852842</v>
      </c>
      <c r="V2" s="64">
        <f>'Matriz PAD 2019'!AC36</f>
        <v>68852842</v>
      </c>
      <c r="W2" s="64">
        <f>'Matriz PAD 2019'!AD36</f>
        <v>0</v>
      </c>
      <c r="X2" s="23">
        <f>'Matriz PAD 2019'!AE36</f>
        <v>0</v>
      </c>
      <c r="Y2" s="64">
        <f>'Matriz PAD 2019'!AF36</f>
        <v>68852842</v>
      </c>
      <c r="Z2" s="64">
        <f>'Matriz PAD 2019'!AG36</f>
        <v>37246453</v>
      </c>
      <c r="AA2" s="23">
        <f>'Matriz PAD 2019'!AH36</f>
        <v>0.54095737979849834</v>
      </c>
      <c r="AB2" s="64">
        <f>'Matriz PAD 2019'!AI36</f>
        <v>68852842</v>
      </c>
      <c r="AC2" s="64">
        <f>'Matriz PAD 2019'!AJ36</f>
        <v>60644354</v>
      </c>
      <c r="AD2" s="23">
        <f>'Matriz PAD 2019'!AK36</f>
        <v>0.88078214694463886</v>
      </c>
      <c r="AE2" s="64">
        <f>'Matriz PAD 2019'!AL36</f>
        <v>68852842</v>
      </c>
      <c r="AF2" s="64">
        <f>'Matriz PAD 2019'!AM36</f>
        <v>62091062</v>
      </c>
      <c r="AG2" s="65">
        <f>'Matriz PAD 2019'!AN36</f>
        <v>0.90179374149871694</v>
      </c>
    </row>
    <row r="3" spans="1:33" ht="72" x14ac:dyDescent="0.3">
      <c r="A3" s="17" t="s">
        <v>14</v>
      </c>
      <c r="B3" s="43" t="s">
        <v>159</v>
      </c>
      <c r="C3" s="43" t="s">
        <v>160</v>
      </c>
      <c r="D3" s="43" t="s">
        <v>251</v>
      </c>
      <c r="E3" s="43" t="s">
        <v>252</v>
      </c>
      <c r="F3" s="19" t="s">
        <v>256</v>
      </c>
      <c r="G3" s="20" t="s">
        <v>112</v>
      </c>
      <c r="H3" s="22">
        <f>'Matriz PAD 2019'!O37</f>
        <v>100</v>
      </c>
      <c r="I3" s="22">
        <f>'Matriz PAD 2019'!P37</f>
        <v>0</v>
      </c>
      <c r="J3" s="23">
        <f>'Matriz PAD 2019'!Q37</f>
        <v>0</v>
      </c>
      <c r="K3" s="100">
        <f>'Matriz PAD 2019'!R37</f>
        <v>0</v>
      </c>
      <c r="L3" s="22">
        <f>'Matriz PAD 2019'!S37</f>
        <v>5</v>
      </c>
      <c r="M3" s="23">
        <f>'Matriz PAD 2019'!T37</f>
        <v>0.05</v>
      </c>
      <c r="N3" s="100">
        <f>'Matriz PAD 2019'!U37</f>
        <v>0.05</v>
      </c>
      <c r="O3" s="22">
        <f>'Matriz PAD 2019'!V37</f>
        <v>36</v>
      </c>
      <c r="P3" s="23">
        <f>'Matriz PAD 2019'!W37</f>
        <v>0.36</v>
      </c>
      <c r="Q3" s="23">
        <f>'Matriz PAD 2019'!X37</f>
        <v>0.36</v>
      </c>
      <c r="R3" s="22">
        <f>'Matriz PAD 2019'!Y37</f>
        <v>50</v>
      </c>
      <c r="S3" s="23">
        <f>'Matriz PAD 2019'!Z37</f>
        <v>0.5</v>
      </c>
      <c r="T3" s="98">
        <f>'Matriz PAD 2019'!AA37</f>
        <v>0.5</v>
      </c>
      <c r="U3" s="64">
        <f>'Matriz PAD 2019'!AB37</f>
        <v>2684200</v>
      </c>
      <c r="V3" s="64">
        <f>'Matriz PAD 2019'!AC37</f>
        <v>2684200</v>
      </c>
      <c r="W3" s="64">
        <f>'Matriz PAD 2019'!AD37</f>
        <v>0</v>
      </c>
      <c r="X3" s="23">
        <f>'Matriz PAD 2019'!AE37</f>
        <v>0</v>
      </c>
      <c r="Y3" s="64">
        <f>'Matriz PAD 2019'!AF37</f>
        <v>2684200</v>
      </c>
      <c r="Z3" s="64">
        <f>'Matriz PAD 2019'!AG37</f>
        <v>189329</v>
      </c>
      <c r="AA3" s="23">
        <f>'Matriz PAD 2019'!AH37</f>
        <v>7.0534609939646817E-2</v>
      </c>
      <c r="AB3" s="64">
        <f>'Matriz PAD 2019'!AI37</f>
        <v>2684200</v>
      </c>
      <c r="AC3" s="64">
        <f>'Matriz PAD 2019'!AJ37</f>
        <v>1687140</v>
      </c>
      <c r="AD3" s="23">
        <f>'Matriz PAD 2019'!AK37</f>
        <v>0.62854481782281502</v>
      </c>
      <c r="AE3" s="64">
        <f>'Matriz PAD 2019'!AL37</f>
        <v>2894479</v>
      </c>
      <c r="AF3" s="64">
        <f>'Matriz PAD 2019'!AM37</f>
        <v>2174023</v>
      </c>
      <c r="AG3" s="65">
        <f>'Matriz PAD 2019'!AN37</f>
        <v>0.75109302917727161</v>
      </c>
    </row>
    <row r="4" spans="1:33" ht="60" x14ac:dyDescent="0.3">
      <c r="A4" s="17" t="s">
        <v>14</v>
      </c>
      <c r="B4" s="43" t="s">
        <v>159</v>
      </c>
      <c r="C4" s="43" t="s">
        <v>160</v>
      </c>
      <c r="D4" s="43" t="s">
        <v>251</v>
      </c>
      <c r="E4" s="43" t="s">
        <v>259</v>
      </c>
      <c r="F4" s="19" t="s">
        <v>260</v>
      </c>
      <c r="G4" s="20" t="s">
        <v>112</v>
      </c>
      <c r="H4" s="22">
        <f>'Matriz PAD 2019'!O38</f>
        <v>1</v>
      </c>
      <c r="I4" s="22">
        <f>'Matriz PAD 2019'!P38</f>
        <v>0</v>
      </c>
      <c r="J4" s="23">
        <f>'Matriz PAD 2019'!Q38</f>
        <v>0</v>
      </c>
      <c r="K4" s="100">
        <f>'Matriz PAD 2019'!R38</f>
        <v>0</v>
      </c>
      <c r="L4" s="22">
        <f>'Matriz PAD 2019'!S38</f>
        <v>0</v>
      </c>
      <c r="M4" s="23">
        <f>'Matriz PAD 2019'!T38</f>
        <v>0</v>
      </c>
      <c r="N4" s="100">
        <f>'Matriz PAD 2019'!U38</f>
        <v>0</v>
      </c>
      <c r="O4" s="22">
        <f>'Matriz PAD 2019'!V38</f>
        <v>0</v>
      </c>
      <c r="P4" s="23">
        <f>'Matriz PAD 2019'!W38</f>
        <v>0</v>
      </c>
      <c r="Q4" s="23">
        <f>'Matriz PAD 2019'!X38</f>
        <v>0</v>
      </c>
      <c r="R4" s="22">
        <f>'Matriz PAD 2019'!Y38</f>
        <v>1</v>
      </c>
      <c r="S4" s="23">
        <f>'Matriz PAD 2019'!Z38</f>
        <v>1</v>
      </c>
      <c r="T4" s="291">
        <f>'Matriz PAD 2019'!AA38</f>
        <v>1</v>
      </c>
      <c r="U4" s="64">
        <f>'Matriz PAD 2019'!AB38</f>
        <v>120000000</v>
      </c>
      <c r="V4" s="64">
        <f>'Matriz PAD 2019'!AC38</f>
        <v>120000000</v>
      </c>
      <c r="W4" s="64">
        <f>'Matriz PAD 2019'!AD38</f>
        <v>30000000</v>
      </c>
      <c r="X4" s="23">
        <f>'Matriz PAD 2019'!AE38</f>
        <v>0.25</v>
      </c>
      <c r="Y4" s="64">
        <f>'Matriz PAD 2019'!AF38</f>
        <v>120000000</v>
      </c>
      <c r="Z4" s="64">
        <f>'Matriz PAD 2019'!AG38</f>
        <v>60000000</v>
      </c>
      <c r="AA4" s="23">
        <f>'Matriz PAD 2019'!AH38</f>
        <v>0.5</v>
      </c>
      <c r="AB4" s="64">
        <f>'Matriz PAD 2019'!AI38</f>
        <v>60000000</v>
      </c>
      <c r="AC4" s="64">
        <f>'Matriz PAD 2019'!AJ38</f>
        <v>60000000</v>
      </c>
      <c r="AD4" s="23">
        <f>'Matriz PAD 2019'!AK38</f>
        <v>1</v>
      </c>
      <c r="AE4" s="64">
        <f>'Matriz PAD 2019'!AL38</f>
        <v>60000000</v>
      </c>
      <c r="AF4" s="64">
        <f>'Matriz PAD 2019'!AM38</f>
        <v>60000000</v>
      </c>
      <c r="AG4" s="65">
        <f>'Matriz PAD 2019'!AN38</f>
        <v>1</v>
      </c>
    </row>
    <row r="5" spans="1:33" ht="72" x14ac:dyDescent="0.3">
      <c r="A5" s="17" t="s">
        <v>14</v>
      </c>
      <c r="B5" s="43" t="s">
        <v>159</v>
      </c>
      <c r="C5" s="43" t="s">
        <v>264</v>
      </c>
      <c r="D5" s="43" t="s">
        <v>251</v>
      </c>
      <c r="E5" s="43" t="s">
        <v>265</v>
      </c>
      <c r="F5" s="19" t="s">
        <v>266</v>
      </c>
      <c r="G5" s="20" t="s">
        <v>112</v>
      </c>
      <c r="H5" s="22">
        <f>'Matriz PAD 2019'!O39</f>
        <v>5</v>
      </c>
      <c r="I5" s="22">
        <f>'Matriz PAD 2019'!P39</f>
        <v>2</v>
      </c>
      <c r="J5" s="23">
        <f>'Matriz PAD 2019'!Q39</f>
        <v>0.4</v>
      </c>
      <c r="K5" s="99">
        <f>'Matriz PAD 2019'!R39</f>
        <v>0.4</v>
      </c>
      <c r="L5" s="22">
        <f>'Matriz PAD 2019'!S39</f>
        <v>3</v>
      </c>
      <c r="M5" s="23">
        <f>'Matriz PAD 2019'!T39</f>
        <v>0.6</v>
      </c>
      <c r="N5" s="99">
        <f>'Matriz PAD 2019'!U39</f>
        <v>0.6</v>
      </c>
      <c r="O5" s="22">
        <f>'Matriz PAD 2019'!V39</f>
        <v>4</v>
      </c>
      <c r="P5" s="23">
        <f>'Matriz PAD 2019'!W39</f>
        <v>0.8</v>
      </c>
      <c r="Q5" s="23">
        <f>'Matriz PAD 2019'!X39</f>
        <v>0.8</v>
      </c>
      <c r="R5" s="22">
        <f>'Matriz PAD 2019'!Y39</f>
        <v>6</v>
      </c>
      <c r="S5" s="23">
        <f>'Matriz PAD 2019'!Z39</f>
        <v>1.2</v>
      </c>
      <c r="T5" s="291">
        <f>'Matriz PAD 2019'!AA39</f>
        <v>1</v>
      </c>
      <c r="U5" s="64">
        <f>'Matriz PAD 2019'!AB39</f>
        <v>15000000</v>
      </c>
      <c r="V5" s="64">
        <f>'Matriz PAD 2019'!AC39</f>
        <v>15000000</v>
      </c>
      <c r="W5" s="64">
        <f>'Matriz PAD 2019'!AD39</f>
        <v>6000000</v>
      </c>
      <c r="X5" s="23">
        <f>'Matriz PAD 2019'!AE39</f>
        <v>0.4</v>
      </c>
      <c r="Y5" s="64">
        <f>'Matriz PAD 2019'!AF39</f>
        <v>26544862</v>
      </c>
      <c r="Z5" s="64">
        <f>'Matriz PAD 2019'!AG39</f>
        <v>22044862</v>
      </c>
      <c r="AA5" s="23">
        <f>'Matriz PAD 2019'!AH39</f>
        <v>0.83047566794658789</v>
      </c>
      <c r="AB5" s="64">
        <f>'Matriz PAD 2019'!AI39</f>
        <v>33893150</v>
      </c>
      <c r="AC5" s="64">
        <f>'Matriz PAD 2019'!AJ39</f>
        <v>29393150</v>
      </c>
      <c r="AD5" s="23">
        <f>'Matriz PAD 2019'!AK39</f>
        <v>0.86722980897319957</v>
      </c>
      <c r="AE5" s="64">
        <f>'Matriz PAD 2019'!AL39</f>
        <v>48589725</v>
      </c>
      <c r="AF5" s="64">
        <f>'Matriz PAD 2019'!AM39</f>
        <v>44089725</v>
      </c>
      <c r="AG5" s="65">
        <f>'Matriz PAD 2019'!AN39</f>
        <v>0.90738782736473611</v>
      </c>
    </row>
    <row r="6" spans="1:33" ht="72" x14ac:dyDescent="0.3">
      <c r="A6" s="17" t="s">
        <v>14</v>
      </c>
      <c r="B6" s="43" t="s">
        <v>159</v>
      </c>
      <c r="C6" s="43" t="s">
        <v>264</v>
      </c>
      <c r="D6" s="43" t="s">
        <v>251</v>
      </c>
      <c r="E6" s="43" t="s">
        <v>265</v>
      </c>
      <c r="F6" s="19" t="s">
        <v>270</v>
      </c>
      <c r="G6" s="20" t="s">
        <v>112</v>
      </c>
      <c r="H6" s="22">
        <f>'Matriz PAD 2019'!O40</f>
        <v>150</v>
      </c>
      <c r="I6" s="22">
        <f>'Matriz PAD 2019'!P40</f>
        <v>60</v>
      </c>
      <c r="J6" s="23">
        <f>'Matriz PAD 2019'!Q40</f>
        <v>0.4</v>
      </c>
      <c r="K6" s="99">
        <f>'Matriz PAD 2019'!R40</f>
        <v>0.4</v>
      </c>
      <c r="L6" s="22">
        <f>'Matriz PAD 2019'!S40</f>
        <v>93</v>
      </c>
      <c r="M6" s="23">
        <f>'Matriz PAD 2019'!T40</f>
        <v>0.62</v>
      </c>
      <c r="N6" s="99">
        <f>'Matriz PAD 2019'!U40</f>
        <v>0.62</v>
      </c>
      <c r="O6" s="22">
        <f>'Matriz PAD 2019'!V40</f>
        <v>138</v>
      </c>
      <c r="P6" s="23">
        <f>'Matriz PAD 2019'!W40</f>
        <v>0.92</v>
      </c>
      <c r="Q6" s="23">
        <f>'Matriz PAD 2019'!X40</f>
        <v>0.92</v>
      </c>
      <c r="R6" s="22">
        <f>'Matriz PAD 2019'!Y40</f>
        <v>222</v>
      </c>
      <c r="S6" s="23">
        <f>'Matriz PAD 2019'!Z40</f>
        <v>1.48</v>
      </c>
      <c r="T6" s="291">
        <f>'Matriz PAD 2019'!AA40</f>
        <v>1</v>
      </c>
      <c r="U6" s="64">
        <f>'Matriz PAD 2019'!AB40</f>
        <v>59740000</v>
      </c>
      <c r="V6" s="64">
        <f>'Matriz PAD 2019'!AC40</f>
        <v>223631039</v>
      </c>
      <c r="W6" s="64">
        <f>'Matriz PAD 2019'!AD40</f>
        <v>134178623</v>
      </c>
      <c r="X6" s="23">
        <f>'Matriz PAD 2019'!AE40</f>
        <v>0.59999999821133954</v>
      </c>
      <c r="Y6" s="64">
        <f>'Matriz PAD 2019'!AF40</f>
        <v>223631039</v>
      </c>
      <c r="Z6" s="64">
        <f>'Matriz PAD 2019'!AG40</f>
        <v>207976866</v>
      </c>
      <c r="AA6" s="23">
        <f>'Matriz PAD 2019'!AH40</f>
        <v>0.92999999879265416</v>
      </c>
      <c r="AB6" s="64">
        <f>'Matriz PAD 2019'!AI40</f>
        <v>308610833</v>
      </c>
      <c r="AC6" s="64">
        <f>'Matriz PAD 2019'!AJ40</f>
        <v>308610833</v>
      </c>
      <c r="AD6" s="23">
        <f>'Matriz PAD 2019'!AK40</f>
        <v>1</v>
      </c>
      <c r="AE6" s="64">
        <f>'Matriz PAD 2019'!AL40</f>
        <v>496460905</v>
      </c>
      <c r="AF6" s="64">
        <f>'Matriz PAD 2019'!AM40</f>
        <v>496460905</v>
      </c>
      <c r="AG6" s="65">
        <f>'Matriz PAD 2019'!AN40</f>
        <v>1</v>
      </c>
    </row>
    <row r="7" spans="1:33" ht="60" x14ac:dyDescent="0.3">
      <c r="A7" s="17" t="s">
        <v>14</v>
      </c>
      <c r="B7" s="43" t="s">
        <v>159</v>
      </c>
      <c r="C7" s="43" t="s">
        <v>264</v>
      </c>
      <c r="D7" s="43" t="s">
        <v>251</v>
      </c>
      <c r="E7" s="43" t="s">
        <v>273</v>
      </c>
      <c r="F7" s="19" t="s">
        <v>274</v>
      </c>
      <c r="G7" s="20" t="s">
        <v>112</v>
      </c>
      <c r="H7" s="22">
        <f>'Matriz PAD 2019'!O41</f>
        <v>100</v>
      </c>
      <c r="I7" s="22">
        <f>'Matriz PAD 2019'!P41</f>
        <v>34</v>
      </c>
      <c r="J7" s="23">
        <f>'Matriz PAD 2019'!Q41</f>
        <v>0.34</v>
      </c>
      <c r="K7" s="99">
        <f>'Matriz PAD 2019'!R41</f>
        <v>0.34</v>
      </c>
      <c r="L7" s="22">
        <f>'Matriz PAD 2019'!S41</f>
        <v>119</v>
      </c>
      <c r="M7" s="23">
        <f>'Matriz PAD 2019'!T41</f>
        <v>1.19</v>
      </c>
      <c r="N7" s="99">
        <f>'Matriz PAD 2019'!U41</f>
        <v>1</v>
      </c>
      <c r="O7" s="22">
        <f>'Matriz PAD 2019'!V41</f>
        <v>119</v>
      </c>
      <c r="P7" s="23">
        <f>'Matriz PAD 2019'!W41</f>
        <v>1.19</v>
      </c>
      <c r="Q7" s="23">
        <f>'Matriz PAD 2019'!X41</f>
        <v>1</v>
      </c>
      <c r="R7" s="22">
        <f>'Matriz PAD 2019'!Y41</f>
        <v>268</v>
      </c>
      <c r="S7" s="23">
        <f>'Matriz PAD 2019'!Z41</f>
        <v>2.68</v>
      </c>
      <c r="T7" s="291">
        <f>'Matriz PAD 2019'!AA41</f>
        <v>1</v>
      </c>
      <c r="U7" s="64">
        <f>'Matriz PAD 2019'!AB41</f>
        <v>28933333</v>
      </c>
      <c r="V7" s="64">
        <f>'Matriz PAD 2019'!AC41</f>
        <v>57866660</v>
      </c>
      <c r="W7" s="64">
        <f>'Matriz PAD 2019'!AD41</f>
        <v>19674666</v>
      </c>
      <c r="X7" s="23">
        <f>'Matriz PAD 2019'!AE41</f>
        <v>0.34000002764977277</v>
      </c>
      <c r="Y7" s="64">
        <f>'Matriz PAD 2019'!AF41</f>
        <v>75805329</v>
      </c>
      <c r="Z7" s="64">
        <f>'Matriz PAD 2019'!AG41</f>
        <v>68861331</v>
      </c>
      <c r="AA7" s="23">
        <f>'Matriz PAD 2019'!AH41</f>
        <v>0.90839696771186096</v>
      </c>
      <c r="AB7" s="64">
        <f>'Matriz PAD 2019'!AI41</f>
        <v>75805329</v>
      </c>
      <c r="AC7" s="64">
        <f>'Matriz PAD 2019'!AJ41</f>
        <v>68861331</v>
      </c>
      <c r="AD7" s="23">
        <f>'Matriz PAD 2019'!AK41</f>
        <v>0.90839696771186096</v>
      </c>
      <c r="AE7" s="64">
        <f>'Matriz PAD 2019'!AL41</f>
        <v>155082661.33333334</v>
      </c>
      <c r="AF7" s="64">
        <f>'Matriz PAD 2019'!AM41</f>
        <v>155082661.33333334</v>
      </c>
      <c r="AG7" s="65">
        <f>'Matriz PAD 2019'!AN41</f>
        <v>1</v>
      </c>
    </row>
    <row r="8" spans="1:33" ht="60" x14ac:dyDescent="0.3">
      <c r="A8" s="17" t="s">
        <v>14</v>
      </c>
      <c r="B8" s="43" t="s">
        <v>159</v>
      </c>
      <c r="C8" s="43" t="s">
        <v>160</v>
      </c>
      <c r="D8" s="43" t="s">
        <v>251</v>
      </c>
      <c r="E8" s="43" t="s">
        <v>259</v>
      </c>
      <c r="F8" s="19" t="s">
        <v>277</v>
      </c>
      <c r="G8" s="20" t="s">
        <v>112</v>
      </c>
      <c r="H8" s="22">
        <f>'Matriz PAD 2019'!O42</f>
        <v>1</v>
      </c>
      <c r="I8" s="22">
        <f>'Matriz PAD 2019'!P42</f>
        <v>0</v>
      </c>
      <c r="J8" s="23">
        <f>'Matriz PAD 2019'!Q42</f>
        <v>0</v>
      </c>
      <c r="K8" s="100">
        <f>'Matriz PAD 2019'!R42</f>
        <v>0</v>
      </c>
      <c r="L8" s="22">
        <f>'Matriz PAD 2019'!S42</f>
        <v>0</v>
      </c>
      <c r="M8" s="23">
        <f>'Matriz PAD 2019'!T42</f>
        <v>0</v>
      </c>
      <c r="N8" s="100">
        <f>'Matriz PAD 2019'!U42</f>
        <v>0</v>
      </c>
      <c r="O8" s="22">
        <f>'Matriz PAD 2019'!V42</f>
        <v>0</v>
      </c>
      <c r="P8" s="23">
        <f>'Matriz PAD 2019'!W42</f>
        <v>0</v>
      </c>
      <c r="Q8" s="23">
        <f>'Matriz PAD 2019'!X42</f>
        <v>0</v>
      </c>
      <c r="R8" s="22">
        <f>'Matriz PAD 2019'!Y42</f>
        <v>0</v>
      </c>
      <c r="S8" s="23">
        <f>'Matriz PAD 2019'!Z42</f>
        <v>0</v>
      </c>
      <c r="T8" s="125">
        <f>'Matriz PAD 2019'!AA42</f>
        <v>0</v>
      </c>
      <c r="U8" s="64" t="str">
        <f>'Matriz PAD 2019'!AB42</f>
        <v>No aplica</v>
      </c>
      <c r="V8" s="64" t="str">
        <f>'Matriz PAD 2019'!AC42</f>
        <v>No aplica</v>
      </c>
      <c r="W8" s="64" t="str">
        <f>'Matriz PAD 2019'!AD42</f>
        <v>No aplica</v>
      </c>
      <c r="X8" s="23" t="str">
        <f>'Matriz PAD 2019'!AE42</f>
        <v>No aplica</v>
      </c>
      <c r="Y8" s="64" t="str">
        <f>'Matriz PAD 2019'!AF42</f>
        <v>No aplica</v>
      </c>
      <c r="Z8" s="64" t="str">
        <f>'Matriz PAD 2019'!AG42</f>
        <v>No aplica</v>
      </c>
      <c r="AA8" s="23" t="str">
        <f>'Matriz PAD 2019'!AH42</f>
        <v>No aplica</v>
      </c>
      <c r="AB8" s="64" t="str">
        <f>'Matriz PAD 2019'!AI42</f>
        <v>No aplica</v>
      </c>
      <c r="AC8" s="64" t="str">
        <f>'Matriz PAD 2019'!AJ42</f>
        <v>No aplica</v>
      </c>
      <c r="AD8" s="23" t="str">
        <f>'Matriz PAD 2019'!AK42</f>
        <v>No aplica</v>
      </c>
      <c r="AE8" s="64" t="str">
        <f>'Matriz PAD 2019'!AL42</f>
        <v>No aplica</v>
      </c>
      <c r="AF8" s="64" t="str">
        <f>'Matriz PAD 2019'!AM42</f>
        <v>No aplica</v>
      </c>
      <c r="AG8" s="65" t="str">
        <f>'Matriz PAD 2019'!AN42</f>
        <v>No aplica</v>
      </c>
    </row>
    <row r="9" spans="1:33" ht="60" x14ac:dyDescent="0.3">
      <c r="A9" s="17" t="s">
        <v>14</v>
      </c>
      <c r="B9" s="43" t="s">
        <v>65</v>
      </c>
      <c r="C9" s="43" t="s">
        <v>280</v>
      </c>
      <c r="D9" s="43" t="s">
        <v>251</v>
      </c>
      <c r="E9" s="43" t="s">
        <v>273</v>
      </c>
      <c r="F9" s="19" t="s">
        <v>281</v>
      </c>
      <c r="G9" s="20" t="s">
        <v>73</v>
      </c>
      <c r="H9" s="22">
        <f>'Matriz PAD 2019'!O43</f>
        <v>1</v>
      </c>
      <c r="I9" s="22">
        <f>'Matriz PAD 2019'!P43</f>
        <v>0</v>
      </c>
      <c r="J9" s="23">
        <f>'Matriz PAD 2019'!Q43</f>
        <v>0</v>
      </c>
      <c r="K9" s="100">
        <f>'Matriz PAD 2019'!R43</f>
        <v>0</v>
      </c>
      <c r="L9" s="22">
        <f>'Matriz PAD 2019'!S43</f>
        <v>0</v>
      </c>
      <c r="M9" s="23">
        <f>'Matriz PAD 2019'!T43</f>
        <v>0</v>
      </c>
      <c r="N9" s="100">
        <f>'Matriz PAD 2019'!U43</f>
        <v>0</v>
      </c>
      <c r="O9" s="22">
        <f>'Matriz PAD 2019'!V43</f>
        <v>0</v>
      </c>
      <c r="P9" s="23">
        <f>'Matriz PAD 2019'!W43</f>
        <v>0</v>
      </c>
      <c r="Q9" s="23">
        <f>'Matriz PAD 2019'!X43</f>
        <v>0</v>
      </c>
      <c r="R9" s="22">
        <f>'Matriz PAD 2019'!Y43</f>
        <v>0</v>
      </c>
      <c r="S9" s="23">
        <f>'Matriz PAD 2019'!Z43</f>
        <v>0</v>
      </c>
      <c r="T9" s="125">
        <f>'Matriz PAD 2019'!AA43</f>
        <v>0</v>
      </c>
      <c r="U9" s="64">
        <f>'Matriz PAD 2019'!AB43</f>
        <v>2500000</v>
      </c>
      <c r="V9" s="64">
        <f>'Matriz PAD 2019'!AC43</f>
        <v>2500000</v>
      </c>
      <c r="W9" s="64">
        <f>'Matriz PAD 2019'!AD43</f>
        <v>0</v>
      </c>
      <c r="X9" s="23">
        <f>'Matriz PAD 2019'!AE43</f>
        <v>0</v>
      </c>
      <c r="Y9" s="64">
        <f>'Matriz PAD 2019'!AF43</f>
        <v>2500000</v>
      </c>
      <c r="Z9" s="64">
        <f>'Matriz PAD 2019'!AG43</f>
        <v>0</v>
      </c>
      <c r="AA9" s="23">
        <f>'Matriz PAD 2019'!AH43</f>
        <v>0</v>
      </c>
      <c r="AB9" s="64">
        <f>'Matriz PAD 2019'!AI43</f>
        <v>2500000</v>
      </c>
      <c r="AC9" s="64">
        <f>'Matriz PAD 2019'!AJ43</f>
        <v>0</v>
      </c>
      <c r="AD9" s="23">
        <f>'Matriz PAD 2019'!AK43</f>
        <v>0</v>
      </c>
      <c r="AE9" s="64">
        <f>'Matriz PAD 2019'!AL43</f>
        <v>2500000</v>
      </c>
      <c r="AF9" s="64">
        <f>'Matriz PAD 2019'!AM43</f>
        <v>0</v>
      </c>
      <c r="AG9" s="65">
        <f>'Matriz PAD 2019'!AN43</f>
        <v>0</v>
      </c>
    </row>
    <row r="10" spans="1:33" ht="60" x14ac:dyDescent="0.3">
      <c r="A10" s="17" t="s">
        <v>14</v>
      </c>
      <c r="B10" s="43" t="s">
        <v>159</v>
      </c>
      <c r="C10" s="43" t="s">
        <v>160</v>
      </c>
      <c r="D10" s="43" t="s">
        <v>251</v>
      </c>
      <c r="E10" s="43" t="s">
        <v>252</v>
      </c>
      <c r="F10" s="19" t="s">
        <v>284</v>
      </c>
      <c r="G10" s="20" t="s">
        <v>112</v>
      </c>
      <c r="H10" s="22">
        <f>'Matriz PAD 2019'!O44</f>
        <v>50</v>
      </c>
      <c r="I10" s="22">
        <f>'Matriz PAD 2019'!P44</f>
        <v>7</v>
      </c>
      <c r="J10" s="23">
        <f>'Matriz PAD 2019'!Q44</f>
        <v>0.14000000000000001</v>
      </c>
      <c r="K10" s="100">
        <f>'Matriz PAD 2019'!R44</f>
        <v>0.14000000000000001</v>
      </c>
      <c r="L10" s="22">
        <f>'Matriz PAD 2019'!S44</f>
        <v>7</v>
      </c>
      <c r="M10" s="23">
        <f>'Matriz PAD 2019'!T44</f>
        <v>0.14000000000000001</v>
      </c>
      <c r="N10" s="100">
        <f>'Matriz PAD 2019'!U44</f>
        <v>0.14000000000000001</v>
      </c>
      <c r="O10" s="22">
        <f>'Matriz PAD 2019'!V44</f>
        <v>59</v>
      </c>
      <c r="P10" s="23">
        <f>'Matriz PAD 2019'!W44</f>
        <v>1.18</v>
      </c>
      <c r="Q10" s="23">
        <f>'Matriz PAD 2019'!X44</f>
        <v>1</v>
      </c>
      <c r="R10" s="22">
        <f>'Matriz PAD 2019'!Y44</f>
        <v>59</v>
      </c>
      <c r="S10" s="23">
        <f>'Matriz PAD 2019'!Z44</f>
        <v>1.18</v>
      </c>
      <c r="T10" s="291">
        <f>'Matriz PAD 2019'!AA44</f>
        <v>1</v>
      </c>
      <c r="U10" s="64">
        <f>'Matriz PAD 2019'!AB44</f>
        <v>8000000</v>
      </c>
      <c r="V10" s="64">
        <f>'Matriz PAD 2019'!AC44</f>
        <v>8000000</v>
      </c>
      <c r="W10" s="64">
        <f>'Matriz PAD 2019'!AD44</f>
        <v>533883</v>
      </c>
      <c r="X10" s="23">
        <f>'Matriz PAD 2019'!AE44</f>
        <v>6.6735375E-2</v>
      </c>
      <c r="Y10" s="64">
        <f>'Matriz PAD 2019'!AF44</f>
        <v>8000000</v>
      </c>
      <c r="Z10" s="64">
        <f>'Matriz PAD 2019'!AG44</f>
        <v>0</v>
      </c>
      <c r="AA10" s="23">
        <f>'Matriz PAD 2019'!AH44</f>
        <v>0</v>
      </c>
      <c r="AB10" s="64">
        <f>'Matriz PAD 2019'!AI44</f>
        <v>8000000</v>
      </c>
      <c r="AC10" s="64">
        <f>'Matriz PAD 2019'!AJ44</f>
        <v>4356127</v>
      </c>
      <c r="AD10" s="23">
        <f>'Matriz PAD 2019'!AK44</f>
        <v>0.54451587499999998</v>
      </c>
      <c r="AE10" s="64">
        <f>'Matriz PAD 2019'!AL44</f>
        <v>8000000</v>
      </c>
      <c r="AF10" s="64">
        <f>'Matriz PAD 2019'!AM44</f>
        <v>4356127</v>
      </c>
      <c r="AG10" s="65">
        <f>'Matriz PAD 2019'!AN44</f>
        <v>0.54451587499999998</v>
      </c>
    </row>
    <row r="11" spans="1:33" ht="60" x14ac:dyDescent="0.3">
      <c r="A11" s="17" t="s">
        <v>14</v>
      </c>
      <c r="B11" s="43" t="s">
        <v>65</v>
      </c>
      <c r="C11" s="43" t="s">
        <v>124</v>
      </c>
      <c r="D11" s="43" t="s">
        <v>251</v>
      </c>
      <c r="E11" s="43" t="s">
        <v>252</v>
      </c>
      <c r="F11" s="19" t="s">
        <v>286</v>
      </c>
      <c r="G11" s="20" t="s">
        <v>73</v>
      </c>
      <c r="H11" s="22">
        <f>'Matriz PAD 2019'!O45</f>
        <v>4</v>
      </c>
      <c r="I11" s="22">
        <f>'Matriz PAD 2019'!P45</f>
        <v>0</v>
      </c>
      <c r="J11" s="23">
        <f>'Matriz PAD 2019'!Q45</f>
        <v>0</v>
      </c>
      <c r="K11" s="100">
        <f>'Matriz PAD 2019'!R45</f>
        <v>0</v>
      </c>
      <c r="L11" s="22">
        <f>'Matriz PAD 2019'!S45</f>
        <v>0</v>
      </c>
      <c r="M11" s="23">
        <f>'Matriz PAD 2019'!T45</f>
        <v>0</v>
      </c>
      <c r="N11" s="100">
        <f>'Matriz PAD 2019'!U45</f>
        <v>0</v>
      </c>
      <c r="O11" s="22">
        <f>'Matriz PAD 2019'!V45</f>
        <v>0</v>
      </c>
      <c r="P11" s="23">
        <f>'Matriz PAD 2019'!W45</f>
        <v>0</v>
      </c>
      <c r="Q11" s="23">
        <f>'Matriz PAD 2019'!X45</f>
        <v>0</v>
      </c>
      <c r="R11" s="22">
        <f>'Matriz PAD 2019'!Y45</f>
        <v>0</v>
      </c>
      <c r="S11" s="23">
        <f>'Matriz PAD 2019'!Z45</f>
        <v>0</v>
      </c>
      <c r="T11" s="125">
        <f>'Matriz PAD 2019'!AA45</f>
        <v>0</v>
      </c>
      <c r="U11" s="64">
        <f>'Matriz PAD 2019'!AB45</f>
        <v>500000</v>
      </c>
      <c r="V11" s="64">
        <f>'Matriz PAD 2019'!AC45</f>
        <v>500000</v>
      </c>
      <c r="W11" s="64">
        <f>'Matriz PAD 2019'!AD45</f>
        <v>0</v>
      </c>
      <c r="X11" s="23">
        <f>'Matriz PAD 2019'!AE45</f>
        <v>0</v>
      </c>
      <c r="Y11" s="64">
        <f>'Matriz PAD 2019'!AF45</f>
        <v>500000</v>
      </c>
      <c r="Z11" s="64">
        <f>'Matriz PAD 2019'!AG45</f>
        <v>0</v>
      </c>
      <c r="AA11" s="23">
        <f>'Matriz PAD 2019'!AH45</f>
        <v>0</v>
      </c>
      <c r="AB11" s="64">
        <f>'Matriz PAD 2019'!AI45</f>
        <v>500000</v>
      </c>
      <c r="AC11" s="64">
        <f>'Matriz PAD 2019'!AJ45</f>
        <v>0</v>
      </c>
      <c r="AD11" s="23">
        <f>'Matriz PAD 2019'!AK45</f>
        <v>0</v>
      </c>
      <c r="AE11" s="64">
        <f>'Matriz PAD 2019'!AL45</f>
        <v>500000</v>
      </c>
      <c r="AF11" s="64">
        <f>'Matriz PAD 2019'!AM45</f>
        <v>0</v>
      </c>
      <c r="AG11" s="65">
        <f>'Matriz PAD 2019'!AN45</f>
        <v>0</v>
      </c>
    </row>
    <row r="12" spans="1:33" ht="48" x14ac:dyDescent="0.3">
      <c r="A12" s="17" t="s">
        <v>14</v>
      </c>
      <c r="B12" s="43" t="s">
        <v>81</v>
      </c>
      <c r="C12" s="43" t="s">
        <v>290</v>
      </c>
      <c r="D12" s="45" t="s">
        <v>251</v>
      </c>
      <c r="E12" s="45" t="s">
        <v>291</v>
      </c>
      <c r="F12" s="19" t="s">
        <v>292</v>
      </c>
      <c r="G12" s="20" t="s">
        <v>87</v>
      </c>
      <c r="H12" s="22">
        <f>'Matriz PAD 2019'!O46</f>
        <v>1</v>
      </c>
      <c r="I12" s="22">
        <f>'Matriz PAD 2019'!P46</f>
        <v>0</v>
      </c>
      <c r="J12" s="23">
        <f>'Matriz PAD 2019'!Q46</f>
        <v>0</v>
      </c>
      <c r="K12" s="100">
        <f>'Matriz PAD 2019'!R46</f>
        <v>0</v>
      </c>
      <c r="L12" s="22">
        <f>'Matriz PAD 2019'!S46</f>
        <v>0</v>
      </c>
      <c r="M12" s="23">
        <f>'Matriz PAD 2019'!T46</f>
        <v>0</v>
      </c>
      <c r="N12" s="100">
        <f>'Matriz PAD 2019'!U46</f>
        <v>0</v>
      </c>
      <c r="O12" s="22">
        <f>'Matriz PAD 2019'!V46</f>
        <v>0</v>
      </c>
      <c r="P12" s="23">
        <f>'Matriz PAD 2019'!W46</f>
        <v>0</v>
      </c>
      <c r="Q12" s="23">
        <f>'Matriz PAD 2019'!X46</f>
        <v>0</v>
      </c>
      <c r="R12" s="22">
        <f>'Matriz PAD 2019'!Y46</f>
        <v>0</v>
      </c>
      <c r="S12" s="23">
        <f>'Matriz PAD 2019'!Z46</f>
        <v>0</v>
      </c>
      <c r="T12" s="125">
        <f>'Matriz PAD 2019'!AA46</f>
        <v>0</v>
      </c>
      <c r="U12" s="64" t="str">
        <f>'Matriz PAD 2019'!AB46</f>
        <v>No aplica</v>
      </c>
      <c r="V12" s="64" t="str">
        <f>'Matriz PAD 2019'!AC46</f>
        <v>No aplica</v>
      </c>
      <c r="W12" s="64" t="str">
        <f>'Matriz PAD 2019'!AD46</f>
        <v>No aplica</v>
      </c>
      <c r="X12" s="23" t="str">
        <f>'Matriz PAD 2019'!AE46</f>
        <v>No aplica</v>
      </c>
      <c r="Y12" s="64" t="str">
        <f>'Matriz PAD 2019'!AF46</f>
        <v>No aplica</v>
      </c>
      <c r="Z12" s="64" t="str">
        <f>'Matriz PAD 2019'!AG46</f>
        <v>No aplica</v>
      </c>
      <c r="AA12" s="23" t="str">
        <f>'Matriz PAD 2019'!AH46</f>
        <v>No aplica</v>
      </c>
      <c r="AB12" s="64" t="str">
        <f>'Matriz PAD 2019'!AI46</f>
        <v>No aplica</v>
      </c>
      <c r="AC12" s="64" t="str">
        <f>'Matriz PAD 2019'!AJ46</f>
        <v>No aplica</v>
      </c>
      <c r="AD12" s="23" t="str">
        <f>'Matriz PAD 2019'!AK46</f>
        <v>No aplica</v>
      </c>
      <c r="AE12" s="64" t="str">
        <f>'Matriz PAD 2019'!AL46</f>
        <v>No aplica</v>
      </c>
      <c r="AF12" s="64" t="str">
        <f>'Matriz PAD 2019'!AM46</f>
        <v>No aplica</v>
      </c>
      <c r="AG12" s="65" t="str">
        <f>'Matriz PAD 2019'!AN46</f>
        <v>No aplica</v>
      </c>
    </row>
    <row r="13" spans="1:33" ht="60" x14ac:dyDescent="0.3">
      <c r="A13" s="17" t="s">
        <v>14</v>
      </c>
      <c r="B13" s="43" t="s">
        <v>65</v>
      </c>
      <c r="C13" s="43" t="s">
        <v>124</v>
      </c>
      <c r="D13" s="43" t="s">
        <v>251</v>
      </c>
      <c r="E13" s="43" t="s">
        <v>291</v>
      </c>
      <c r="F13" s="19" t="s">
        <v>295</v>
      </c>
      <c r="G13" s="20" t="s">
        <v>73</v>
      </c>
      <c r="H13" s="22">
        <f>'Matriz PAD 2019'!O47</f>
        <v>1</v>
      </c>
      <c r="I13" s="22">
        <f>'Matriz PAD 2019'!P47</f>
        <v>0</v>
      </c>
      <c r="J13" s="23">
        <f>'Matriz PAD 2019'!Q47</f>
        <v>0</v>
      </c>
      <c r="K13" s="100">
        <f>'Matriz PAD 2019'!R47</f>
        <v>0</v>
      </c>
      <c r="L13" s="22">
        <f>'Matriz PAD 2019'!S47</f>
        <v>0</v>
      </c>
      <c r="M13" s="23">
        <f>'Matriz PAD 2019'!T47</f>
        <v>0</v>
      </c>
      <c r="N13" s="100">
        <f>'Matriz PAD 2019'!U47</f>
        <v>0</v>
      </c>
      <c r="O13" s="22">
        <f>'Matriz PAD 2019'!V47</f>
        <v>0</v>
      </c>
      <c r="P13" s="23">
        <f>'Matriz PAD 2019'!W47</f>
        <v>0</v>
      </c>
      <c r="Q13" s="23">
        <f>'Matriz PAD 2019'!X47</f>
        <v>0</v>
      </c>
      <c r="R13" s="22">
        <f>'Matriz PAD 2019'!Y47</f>
        <v>1</v>
      </c>
      <c r="S13" s="23">
        <f>'Matriz PAD 2019'!Z47</f>
        <v>1</v>
      </c>
      <c r="T13" s="291">
        <f>'Matriz PAD 2019'!AA47</f>
        <v>1</v>
      </c>
      <c r="U13" s="64" t="str">
        <f>'Matriz PAD 2019'!AB47</f>
        <v>No aplica</v>
      </c>
      <c r="V13" s="64" t="str">
        <f>'Matriz PAD 2019'!AC47</f>
        <v>No aplica</v>
      </c>
      <c r="W13" s="64" t="str">
        <f>'Matriz PAD 2019'!AD47</f>
        <v>No aplica</v>
      </c>
      <c r="X13" s="23" t="str">
        <f>'Matriz PAD 2019'!AE47</f>
        <v>No aplica</v>
      </c>
      <c r="Y13" s="64" t="str">
        <f>'Matriz PAD 2019'!AF47</f>
        <v>No aplica</v>
      </c>
      <c r="Z13" s="64" t="str">
        <f>'Matriz PAD 2019'!AG47</f>
        <v>No aplica</v>
      </c>
      <c r="AA13" s="23" t="str">
        <f>'Matriz PAD 2019'!AH47</f>
        <v>No aplica</v>
      </c>
      <c r="AB13" s="64" t="str">
        <f>'Matriz PAD 2019'!AI47</f>
        <v>No aplica</v>
      </c>
      <c r="AC13" s="64" t="str">
        <f>'Matriz PAD 2019'!AJ47</f>
        <v>No aplica</v>
      </c>
      <c r="AD13" s="23" t="str">
        <f>'Matriz PAD 2019'!AK47</f>
        <v>No aplica</v>
      </c>
      <c r="AE13" s="64" t="str">
        <f>'Matriz PAD 2019'!AL47</f>
        <v>No aplica</v>
      </c>
      <c r="AF13" s="64" t="str">
        <f>'Matriz PAD 2019'!AM47</f>
        <v>No aplica</v>
      </c>
      <c r="AG13" s="65" t="str">
        <f>'Matriz PAD 2019'!AN47</f>
        <v>No aplica</v>
      </c>
    </row>
    <row r="14" spans="1:33" ht="60.5" thickBot="1" x14ac:dyDescent="0.35">
      <c r="A14" s="57" t="s">
        <v>14</v>
      </c>
      <c r="B14" s="76" t="s">
        <v>65</v>
      </c>
      <c r="C14" s="76" t="s">
        <v>124</v>
      </c>
      <c r="D14" s="76" t="s">
        <v>251</v>
      </c>
      <c r="E14" s="76" t="s">
        <v>265</v>
      </c>
      <c r="F14" s="59" t="s">
        <v>298</v>
      </c>
      <c r="G14" s="60" t="s">
        <v>73</v>
      </c>
      <c r="H14" s="22">
        <f>'Matriz PAD 2019'!O48</f>
        <v>1</v>
      </c>
      <c r="I14" s="62">
        <f>'Matriz PAD 2019'!P48</f>
        <v>0</v>
      </c>
      <c r="J14" s="66">
        <f>'Matriz PAD 2019'!Q48</f>
        <v>0</v>
      </c>
      <c r="K14" s="97">
        <f>'Matriz PAD 2019'!R48</f>
        <v>0</v>
      </c>
      <c r="L14" s="62">
        <f>'Matriz PAD 2019'!S48</f>
        <v>0</v>
      </c>
      <c r="M14" s="66">
        <f>'Matriz PAD 2019'!T48</f>
        <v>0</v>
      </c>
      <c r="N14" s="97">
        <f>'Matriz PAD 2019'!U48</f>
        <v>0</v>
      </c>
      <c r="O14" s="62">
        <f>'Matriz PAD 2019'!V48</f>
        <v>0</v>
      </c>
      <c r="P14" s="66">
        <f>'Matriz PAD 2019'!W48</f>
        <v>0</v>
      </c>
      <c r="Q14" s="66">
        <f>'Matriz PAD 2019'!X48</f>
        <v>0</v>
      </c>
      <c r="R14" s="62">
        <f>'Matriz PAD 2019'!Y48</f>
        <v>0</v>
      </c>
      <c r="S14" s="66">
        <f>'Matriz PAD 2019'!Z48</f>
        <v>0</v>
      </c>
      <c r="T14" s="309">
        <f>'Matriz PAD 2019'!AA48</f>
        <v>0</v>
      </c>
      <c r="U14" s="67" t="str">
        <f>'Matriz PAD 2019'!AB48</f>
        <v>No aplica</v>
      </c>
      <c r="V14" s="67" t="str">
        <f>'Matriz PAD 2019'!AC48</f>
        <v>No aplica</v>
      </c>
      <c r="W14" s="67" t="str">
        <f>'Matriz PAD 2019'!AD48</f>
        <v>No aplica</v>
      </c>
      <c r="X14" s="66" t="str">
        <f>'Matriz PAD 2019'!AE48</f>
        <v>No aplica</v>
      </c>
      <c r="Y14" s="67" t="str">
        <f>'Matriz PAD 2019'!AF48</f>
        <v>No aplica</v>
      </c>
      <c r="Z14" s="67" t="str">
        <f>'Matriz PAD 2019'!AG48</f>
        <v>No aplica</v>
      </c>
      <c r="AA14" s="66" t="str">
        <f>'Matriz PAD 2019'!AH48</f>
        <v>No aplica</v>
      </c>
      <c r="AB14" s="67" t="str">
        <f>'Matriz PAD 2019'!AI48</f>
        <v>No aplica</v>
      </c>
      <c r="AC14" s="67" t="str">
        <f>'Matriz PAD 2019'!AJ48</f>
        <v>No aplica</v>
      </c>
      <c r="AD14" s="66" t="str">
        <f>'Matriz PAD 2019'!AK48</f>
        <v>No aplica</v>
      </c>
      <c r="AE14" s="67" t="str">
        <f>'Matriz PAD 2019'!AL48</f>
        <v>No aplica</v>
      </c>
      <c r="AF14" s="67" t="str">
        <f>'Matriz PAD 2019'!AM48</f>
        <v>No aplica</v>
      </c>
      <c r="AG14" s="68" t="str">
        <f>'Matriz PAD 2019'!AN48</f>
        <v>No aplica</v>
      </c>
    </row>
    <row r="15" spans="1:33" x14ac:dyDescent="0.3">
      <c r="K15" s="71">
        <f>AVERAGE(K2:K14)</f>
        <v>9.8461538461538475E-2</v>
      </c>
      <c r="N15" s="71">
        <f>AVERAGE(N2:N14)</f>
        <v>0.18915384615384617</v>
      </c>
      <c r="Q15" s="71">
        <f>AVERAGE(Q2:Q14)</f>
        <v>0.34976923076923083</v>
      </c>
      <c r="T15" s="71">
        <f>AVERAGE(T2:T14)</f>
        <v>0.53800000000000003</v>
      </c>
      <c r="U15" s="103">
        <f>SUM(U2:U14)</f>
        <v>306210375</v>
      </c>
      <c r="V15" s="103">
        <f>SUM(V2:V14)</f>
        <v>499034741</v>
      </c>
      <c r="W15" s="103">
        <f>SUM(W2:W14)</f>
        <v>190387172</v>
      </c>
      <c r="X15" s="71">
        <f>W15/V15</f>
        <v>0.38151085757774927</v>
      </c>
      <c r="Y15" s="103">
        <f>SUM(Y2:Y14)</f>
        <v>528518272</v>
      </c>
      <c r="Z15" s="103">
        <f>SUM(Z2:Z14)</f>
        <v>396318841</v>
      </c>
      <c r="AA15" s="71">
        <f>Z15/Y15</f>
        <v>0.74986781346322118</v>
      </c>
      <c r="AB15" s="103">
        <f>SUM(AB2:AB14)</f>
        <v>560846354</v>
      </c>
      <c r="AC15" s="103">
        <f>SUM(AC2:AC14)</f>
        <v>533552935</v>
      </c>
      <c r="AD15" s="71">
        <f>AC15/AB15</f>
        <v>0.95133530100473829</v>
      </c>
      <c r="AE15" s="103">
        <f>SUM(AE2:AE14)</f>
        <v>842880612.33333337</v>
      </c>
      <c r="AF15" s="103">
        <f>SUM(AF2:AF14)</f>
        <v>824254503.33333337</v>
      </c>
      <c r="AG15" s="71">
        <f>AF15/AE15</f>
        <v>0.97790184193650198</v>
      </c>
    </row>
  </sheetData>
  <autoFilter ref="A1:AG15" xr:uid="{00000000-0009-0000-0000-00000D000000}"/>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G15"/>
  <sheetViews>
    <sheetView topLeftCell="P6" workbookViewId="0">
      <selection activeCell="V13" sqref="V13"/>
    </sheetView>
  </sheetViews>
  <sheetFormatPr baseColWidth="10" defaultColWidth="28" defaultRowHeight="14.5" x14ac:dyDescent="0.35"/>
  <cols>
    <col min="1" max="1" width="7.1796875" style="104" bestFit="1" customWidth="1"/>
    <col min="2" max="2" width="22.7265625" style="104" bestFit="1" customWidth="1"/>
    <col min="3" max="3" width="24.81640625" style="104" bestFit="1" customWidth="1"/>
    <col min="4" max="4" width="26.7265625" style="104" bestFit="1" customWidth="1"/>
    <col min="5" max="5" width="27.453125" style="104" bestFit="1" customWidth="1"/>
    <col min="6" max="6" width="27.81640625" style="104" bestFit="1" customWidth="1"/>
    <col min="7" max="7" width="24" style="104" bestFit="1" customWidth="1"/>
    <col min="8" max="8" width="26" style="104" bestFit="1" customWidth="1"/>
    <col min="9" max="9" width="25.453125" style="105" bestFit="1" customWidth="1"/>
    <col min="10" max="10" width="25.453125" style="106" bestFit="1" customWidth="1"/>
    <col min="11" max="11" width="6.1796875" style="106" bestFit="1" customWidth="1"/>
    <col min="12" max="12" width="25.453125" style="105" bestFit="1" customWidth="1"/>
    <col min="13" max="13" width="25.453125" style="106" bestFit="1" customWidth="1"/>
    <col min="14" max="14" width="6.1796875" style="106" bestFit="1" customWidth="1"/>
    <col min="15" max="15" width="25.453125" style="105" bestFit="1" customWidth="1"/>
    <col min="16" max="16" width="25.453125" style="106" bestFit="1" customWidth="1"/>
    <col min="17" max="17" width="6.1796875" style="106" bestFit="1" customWidth="1"/>
    <col min="18" max="18" width="25.453125" style="105" bestFit="1" customWidth="1"/>
    <col min="19" max="19" width="25.453125" style="106" bestFit="1" customWidth="1"/>
    <col min="20" max="20" width="6.1796875" style="106" bestFit="1" customWidth="1"/>
    <col min="21" max="21" width="21.26953125" style="107" bestFit="1" customWidth="1"/>
    <col min="22" max="22" width="24.1796875" style="107" bestFit="1" customWidth="1"/>
    <col min="23" max="23" width="24.453125" style="107" bestFit="1" customWidth="1"/>
    <col min="24" max="24" width="24.453125" style="106" bestFit="1" customWidth="1"/>
    <col min="25" max="25" width="24.1796875" style="107" bestFit="1" customWidth="1"/>
    <col min="26" max="26" width="24.453125" style="107" bestFit="1" customWidth="1"/>
    <col min="27" max="27" width="24.453125" style="106" bestFit="1" customWidth="1"/>
    <col min="28" max="28" width="24.1796875" style="107" bestFit="1" customWidth="1"/>
    <col min="29" max="29" width="24.453125" style="107" bestFit="1" customWidth="1"/>
    <col min="30" max="30" width="24.453125" style="106" bestFit="1" customWidth="1"/>
    <col min="31" max="31" width="24.1796875" style="107" bestFit="1" customWidth="1"/>
    <col min="32" max="32" width="24.453125" style="107" bestFit="1" customWidth="1"/>
    <col min="33" max="33" width="24.453125" style="106" bestFit="1" customWidth="1"/>
    <col min="34" max="16384" width="28" style="104"/>
  </cols>
  <sheetData>
    <row r="1" spans="1:33" ht="36" x14ac:dyDescent="0.35">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84" x14ac:dyDescent="0.35">
      <c r="A2" s="17" t="s">
        <v>15</v>
      </c>
      <c r="B2" s="31" t="s">
        <v>65</v>
      </c>
      <c r="C2" s="31" t="s">
        <v>113</v>
      </c>
      <c r="D2" s="31" t="s">
        <v>302</v>
      </c>
      <c r="E2" s="31" t="s">
        <v>788</v>
      </c>
      <c r="F2" s="19" t="s">
        <v>304</v>
      </c>
      <c r="G2" s="20" t="s">
        <v>73</v>
      </c>
      <c r="H2" s="22">
        <f>'Matriz PAD 2019'!O49</f>
        <v>1435</v>
      </c>
      <c r="I2" s="22">
        <f>'Matriz PAD 2019'!P49</f>
        <v>149</v>
      </c>
      <c r="J2" s="23">
        <f>'Matriz PAD 2019'!Q49</f>
        <v>0.10383275261324042</v>
      </c>
      <c r="K2" s="100">
        <f>'Matriz PAD 2019'!R49</f>
        <v>0.10383275261324042</v>
      </c>
      <c r="L2" s="22">
        <f>'Matriz PAD 2019'!S49</f>
        <v>381</v>
      </c>
      <c r="M2" s="23">
        <f>'Matriz PAD 2019'!T49</f>
        <v>0.26550522648083624</v>
      </c>
      <c r="N2" s="100">
        <f>'Matriz PAD 2019'!U49</f>
        <v>0.26550522648083624</v>
      </c>
      <c r="O2" s="22">
        <f>'Matriz PAD 2019'!V49</f>
        <v>861</v>
      </c>
      <c r="P2" s="23">
        <f>'Matriz PAD 2019'!W49</f>
        <v>0.6</v>
      </c>
      <c r="Q2" s="23">
        <f>'Matriz PAD 2019'!X49</f>
        <v>0.6</v>
      </c>
      <c r="R2" s="22">
        <f>'Matriz PAD 2019'!Y49</f>
        <v>1331</v>
      </c>
      <c r="S2" s="23">
        <f>'Matriz PAD 2019'!Z49</f>
        <v>0.92752613240418114</v>
      </c>
      <c r="T2" s="291">
        <f>'Matriz PAD 2019'!AA49</f>
        <v>0.92752613240418114</v>
      </c>
      <c r="U2" s="64">
        <f>'Matriz PAD 2019'!AB49</f>
        <v>335311000</v>
      </c>
      <c r="V2" s="64">
        <f>'Matriz PAD 2019'!AC49</f>
        <v>246728000</v>
      </c>
      <c r="W2" s="64">
        <f>'Matriz PAD 2019'!AD49</f>
        <v>136107000</v>
      </c>
      <c r="X2" s="23">
        <f>'Matriz PAD 2019'!AE49</f>
        <v>0.55164796861320964</v>
      </c>
      <c r="Y2" s="64">
        <f>'Matriz PAD 2019'!AF49</f>
        <v>302728000</v>
      </c>
      <c r="Z2" s="64">
        <f>'Matriz PAD 2019'!AG49</f>
        <v>198249267</v>
      </c>
      <c r="AA2" s="23">
        <f>'Matriz PAD 2019'!AH49</f>
        <v>0.65487588528315843</v>
      </c>
      <c r="AB2" s="64">
        <f>'Matriz PAD 2019'!AI49</f>
        <v>12695431904</v>
      </c>
      <c r="AC2" s="64">
        <f>'Matriz PAD 2019'!AJ49</f>
        <v>12695431904</v>
      </c>
      <c r="AD2" s="23">
        <f>'Matriz PAD 2019'!AK49</f>
        <v>1</v>
      </c>
      <c r="AE2" s="64">
        <f>'Matriz PAD 2019'!AL49</f>
        <v>302728000</v>
      </c>
      <c r="AF2" s="64">
        <f>'Matriz PAD 2019'!AM49</f>
        <v>302728000</v>
      </c>
      <c r="AG2" s="65">
        <f>'Matriz PAD 2019'!AN49</f>
        <v>1</v>
      </c>
    </row>
    <row r="3" spans="1:33" ht="108" x14ac:dyDescent="0.35">
      <c r="A3" s="17" t="s">
        <v>15</v>
      </c>
      <c r="B3" s="34" t="s">
        <v>65</v>
      </c>
      <c r="C3" s="31" t="s">
        <v>113</v>
      </c>
      <c r="D3" s="31" t="s">
        <v>302</v>
      </c>
      <c r="E3" s="31" t="s">
        <v>789</v>
      </c>
      <c r="F3" s="19" t="s">
        <v>309</v>
      </c>
      <c r="G3" s="20" t="s">
        <v>112</v>
      </c>
      <c r="H3" s="22" t="str">
        <f>'Matriz PAD 2019'!O50</f>
        <v>(por demanda)</v>
      </c>
      <c r="I3" s="22">
        <f>'Matriz PAD 2019'!P50</f>
        <v>121</v>
      </c>
      <c r="J3" s="23" t="str">
        <f>'Matriz PAD 2019'!Q50</f>
        <v>(por demanda)</v>
      </c>
      <c r="K3" s="99">
        <f>'Matriz PAD 2019'!R50</f>
        <v>1</v>
      </c>
      <c r="L3" s="22">
        <f>'Matriz PAD 2019'!S50</f>
        <v>299</v>
      </c>
      <c r="M3" s="23" t="str">
        <f>'Matriz PAD 2019'!T50</f>
        <v>(por demanda)</v>
      </c>
      <c r="N3" s="99">
        <f>'Matriz PAD 2019'!U50</f>
        <v>1</v>
      </c>
      <c r="O3" s="22">
        <f>'Matriz PAD 2019'!V50</f>
        <v>664</v>
      </c>
      <c r="P3" s="23" t="str">
        <f>'Matriz PAD 2019'!W50</f>
        <v>(por demanda)</v>
      </c>
      <c r="Q3" s="23">
        <f>'Matriz PAD 2019'!X50</f>
        <v>1</v>
      </c>
      <c r="R3" s="22">
        <f>'Matriz PAD 2019'!Y50</f>
        <v>929</v>
      </c>
      <c r="S3" s="23" t="str">
        <f>'Matriz PAD 2019'!Z50</f>
        <v>(por demanda)</v>
      </c>
      <c r="T3" s="291">
        <f>'Matriz PAD 2019'!AA50</f>
        <v>1</v>
      </c>
      <c r="U3" s="64" t="str">
        <f>'Matriz PAD 2019'!AB50</f>
        <v>No aplica</v>
      </c>
      <c r="V3" s="64" t="str">
        <f>'Matriz PAD 2019'!AC50</f>
        <v>No aplica</v>
      </c>
      <c r="W3" s="64" t="str">
        <f>'Matriz PAD 2019'!AD50</f>
        <v>No aplica</v>
      </c>
      <c r="X3" s="23" t="str">
        <f>'Matriz PAD 2019'!AE50</f>
        <v>No aplica</v>
      </c>
      <c r="Y3" s="64" t="str">
        <f>'Matriz PAD 2019'!AF50</f>
        <v>No aplica</v>
      </c>
      <c r="Z3" s="64" t="str">
        <f>'Matriz PAD 2019'!AG50</f>
        <v>No aplica</v>
      </c>
      <c r="AA3" s="23" t="str">
        <f>'Matriz PAD 2019'!AH50</f>
        <v>No aplica</v>
      </c>
      <c r="AB3" s="64" t="str">
        <f>'Matriz PAD 2019'!AI50</f>
        <v>No aplica</v>
      </c>
      <c r="AC3" s="64" t="str">
        <f>'Matriz PAD 2019'!AJ50</f>
        <v>No aplica</v>
      </c>
      <c r="AD3" s="23" t="str">
        <f>'Matriz PAD 2019'!AK50</f>
        <v>No aplica</v>
      </c>
      <c r="AE3" s="64">
        <f>'Matriz PAD 2019'!AL50</f>
        <v>18188220902</v>
      </c>
      <c r="AF3" s="64">
        <f>'Matriz PAD 2019'!AM50</f>
        <v>18188220902</v>
      </c>
      <c r="AG3" s="65">
        <f>'Matriz PAD 2019'!AN50</f>
        <v>1</v>
      </c>
    </row>
    <row r="4" spans="1:33" ht="84" x14ac:dyDescent="0.35">
      <c r="A4" s="17" t="s">
        <v>15</v>
      </c>
      <c r="B4" s="34" t="s">
        <v>65</v>
      </c>
      <c r="C4" s="31" t="s">
        <v>113</v>
      </c>
      <c r="D4" s="31" t="s">
        <v>302</v>
      </c>
      <c r="E4" s="31" t="s">
        <v>308</v>
      </c>
      <c r="F4" s="19" t="s">
        <v>314</v>
      </c>
      <c r="G4" s="20" t="s">
        <v>73</v>
      </c>
      <c r="H4" s="22" t="str">
        <f>'Matriz PAD 2019'!O51</f>
        <v>(por demanda)</v>
      </c>
      <c r="I4" s="22">
        <f>'Matriz PAD 2019'!P51</f>
        <v>0</v>
      </c>
      <c r="J4" s="23" t="str">
        <f>'Matriz PAD 2019'!Q51</f>
        <v>(por demanda)</v>
      </c>
      <c r="K4" s="100">
        <f>'Matriz PAD 2019'!R51</f>
        <v>0</v>
      </c>
      <c r="L4" s="22">
        <f>'Matriz PAD 2019'!S51</f>
        <v>0</v>
      </c>
      <c r="M4" s="23" t="str">
        <f>'Matriz PAD 2019'!T51</f>
        <v>(por demanda)</v>
      </c>
      <c r="N4" s="100">
        <f>'Matriz PAD 2019'!U51</f>
        <v>0</v>
      </c>
      <c r="O4" s="22">
        <f>'Matriz PAD 2019'!V51</f>
        <v>0</v>
      </c>
      <c r="P4" s="23" t="str">
        <f>'Matriz PAD 2019'!W51</f>
        <v>(por demanda)</v>
      </c>
      <c r="Q4" s="23">
        <f>'Matriz PAD 2019'!X51</f>
        <v>0</v>
      </c>
      <c r="R4" s="22">
        <f>'Matriz PAD 2019'!Y51</f>
        <v>0</v>
      </c>
      <c r="S4" s="23" t="str">
        <f>'Matriz PAD 2019'!Z51</f>
        <v>(por demanda)</v>
      </c>
      <c r="T4" s="300"/>
      <c r="U4" s="64" t="str">
        <f>'Matriz PAD 2019'!AB51</f>
        <v>No aplica</v>
      </c>
      <c r="V4" s="64" t="str">
        <f>'Matriz PAD 2019'!AC51</f>
        <v>No aplica</v>
      </c>
      <c r="W4" s="64" t="str">
        <f>'Matriz PAD 2019'!AD51</f>
        <v>No aplica</v>
      </c>
      <c r="X4" s="23" t="str">
        <f>'Matriz PAD 2019'!AE51</f>
        <v>No aplica</v>
      </c>
      <c r="Y4" s="64" t="str">
        <f>'Matriz PAD 2019'!AF51</f>
        <v>No aplica</v>
      </c>
      <c r="Z4" s="64" t="str">
        <f>'Matriz PAD 2019'!AG51</f>
        <v>No aplica</v>
      </c>
      <c r="AA4" s="23" t="str">
        <f>'Matriz PAD 2019'!AH51</f>
        <v>No aplica</v>
      </c>
      <c r="AB4" s="64" t="str">
        <f>'Matriz PAD 2019'!AI51</f>
        <v>No aplica</v>
      </c>
      <c r="AC4" s="64" t="str">
        <f>'Matriz PAD 2019'!AJ51</f>
        <v>No aplica</v>
      </c>
      <c r="AD4" s="23" t="str">
        <f>'Matriz PAD 2019'!AK51</f>
        <v>No aplica</v>
      </c>
      <c r="AE4" s="64" t="str">
        <f>'Matriz PAD 2019'!AL51</f>
        <v>No aplica</v>
      </c>
      <c r="AF4" s="64" t="str">
        <f>'Matriz PAD 2019'!AM51</f>
        <v>No aplica</v>
      </c>
      <c r="AG4" s="65" t="str">
        <f>'Matriz PAD 2019'!AN51</f>
        <v>No aplica</v>
      </c>
    </row>
    <row r="5" spans="1:33" ht="48" x14ac:dyDescent="0.35">
      <c r="A5" s="17" t="s">
        <v>15</v>
      </c>
      <c r="B5" s="34" t="s">
        <v>65</v>
      </c>
      <c r="C5" s="31" t="s">
        <v>113</v>
      </c>
      <c r="D5" s="31" t="s">
        <v>317</v>
      </c>
      <c r="E5" s="31" t="s">
        <v>318</v>
      </c>
      <c r="F5" s="19" t="s">
        <v>319</v>
      </c>
      <c r="G5" s="20" t="s">
        <v>112</v>
      </c>
      <c r="H5" s="22">
        <f>'Matriz PAD 2019'!O52</f>
        <v>30</v>
      </c>
      <c r="I5" s="22">
        <f>'Matriz PAD 2019'!P52</f>
        <v>0</v>
      </c>
      <c r="J5" s="23">
        <f>'Matriz PAD 2019'!Q52</f>
        <v>0</v>
      </c>
      <c r="K5" s="100">
        <f>'Matriz PAD 2019'!R52</f>
        <v>0</v>
      </c>
      <c r="L5" s="22">
        <f>'Matriz PAD 2019'!S52</f>
        <v>0</v>
      </c>
      <c r="M5" s="23">
        <f>'Matriz PAD 2019'!T52</f>
        <v>0</v>
      </c>
      <c r="N5" s="100">
        <f>'Matriz PAD 2019'!U52</f>
        <v>0</v>
      </c>
      <c r="O5" s="22">
        <f>'Matriz PAD 2019'!V52</f>
        <v>25</v>
      </c>
      <c r="P5" s="23">
        <f>'Matriz PAD 2019'!W52</f>
        <v>0.83333333333333337</v>
      </c>
      <c r="Q5" s="23">
        <f>'Matriz PAD 2019'!X52</f>
        <v>0.83333333333333337</v>
      </c>
      <c r="R5" s="22">
        <f>'Matriz PAD 2019'!Y52</f>
        <v>20</v>
      </c>
      <c r="S5" s="23">
        <f>'Matriz PAD 2019'!Z52</f>
        <v>0.66666666666666663</v>
      </c>
      <c r="T5" s="293">
        <f>'Matriz PAD 2019'!AA52</f>
        <v>0.66666666666666663</v>
      </c>
      <c r="U5" s="64" t="str">
        <f>'Matriz PAD 2019'!AB52</f>
        <v>No aplica</v>
      </c>
      <c r="V5" s="64" t="str">
        <f>'Matriz PAD 2019'!AC52</f>
        <v>No aplica</v>
      </c>
      <c r="W5" s="64" t="str">
        <f>'Matriz PAD 2019'!AD52</f>
        <v>No aplica</v>
      </c>
      <c r="X5" s="23" t="str">
        <f>'Matriz PAD 2019'!AE52</f>
        <v>No aplica</v>
      </c>
      <c r="Y5" s="64" t="str">
        <f>'Matriz PAD 2019'!AF52</f>
        <v>No aplica</v>
      </c>
      <c r="Z5" s="64" t="str">
        <f>'Matriz PAD 2019'!AG52</f>
        <v>No aplica</v>
      </c>
      <c r="AA5" s="23" t="str">
        <f>'Matriz PAD 2019'!AH52</f>
        <v>No aplica</v>
      </c>
      <c r="AB5" s="64" t="str">
        <f>'Matriz PAD 2019'!AI52</f>
        <v>No aplica</v>
      </c>
      <c r="AC5" s="64" t="str">
        <f>'Matriz PAD 2019'!AJ52</f>
        <v>No aplica</v>
      </c>
      <c r="AD5" s="23" t="str">
        <f>'Matriz PAD 2019'!AK52</f>
        <v>No aplica</v>
      </c>
      <c r="AE5" s="64" t="str">
        <f>'Matriz PAD 2019'!AL52</f>
        <v>No aplica</v>
      </c>
      <c r="AF5" s="64" t="str">
        <f>'Matriz PAD 2019'!AM52</f>
        <v>No aplica</v>
      </c>
      <c r="AG5" s="65" t="str">
        <f>'Matriz PAD 2019'!AN52</f>
        <v>No aplica</v>
      </c>
    </row>
    <row r="6" spans="1:33" ht="84" x14ac:dyDescent="0.35">
      <c r="A6" s="17" t="s">
        <v>15</v>
      </c>
      <c r="B6" s="18" t="s">
        <v>81</v>
      </c>
      <c r="C6" s="18" t="s">
        <v>88</v>
      </c>
      <c r="D6" s="31" t="s">
        <v>317</v>
      </c>
      <c r="E6" s="31" t="s">
        <v>318</v>
      </c>
      <c r="F6" s="19" t="s">
        <v>322</v>
      </c>
      <c r="G6" s="20" t="s">
        <v>87</v>
      </c>
      <c r="H6" s="22">
        <f>'Matriz PAD 2019'!O53</f>
        <v>10</v>
      </c>
      <c r="I6" s="22">
        <f>'Matriz PAD 2019'!P53</f>
        <v>1</v>
      </c>
      <c r="J6" s="23">
        <f>'Matriz PAD 2019'!Q53</f>
        <v>0.1</v>
      </c>
      <c r="K6" s="100">
        <f>'Matriz PAD 2019'!R53</f>
        <v>0.1</v>
      </c>
      <c r="L6" s="22">
        <f>'Matriz PAD 2019'!S53</f>
        <v>4</v>
      </c>
      <c r="M6" s="23">
        <f>'Matriz PAD 2019'!T53</f>
        <v>0.4</v>
      </c>
      <c r="N6" s="100">
        <f>'Matriz PAD 2019'!U53</f>
        <v>0.4</v>
      </c>
      <c r="O6" s="22">
        <f>'Matriz PAD 2019'!V53</f>
        <v>5</v>
      </c>
      <c r="P6" s="23">
        <f>'Matriz PAD 2019'!W53</f>
        <v>0.5</v>
      </c>
      <c r="Q6" s="23">
        <f>'Matriz PAD 2019'!X53</f>
        <v>0.5</v>
      </c>
      <c r="R6" s="22">
        <f>'Matriz PAD 2019'!Y53</f>
        <v>7</v>
      </c>
      <c r="S6" s="23">
        <f>'Matriz PAD 2019'!Z53</f>
        <v>0.7</v>
      </c>
      <c r="T6" s="293">
        <f>'Matriz PAD 2019'!AA53</f>
        <v>0.7</v>
      </c>
      <c r="U6" s="64" t="str">
        <f>'Matriz PAD 2019'!AB53</f>
        <v>No aplica</v>
      </c>
      <c r="V6" s="64" t="str">
        <f>'Matriz PAD 2019'!AC53</f>
        <v>No aplica</v>
      </c>
      <c r="W6" s="64" t="str">
        <f>'Matriz PAD 2019'!AD53</f>
        <v>No aplica</v>
      </c>
      <c r="X6" s="23" t="str">
        <f>'Matriz PAD 2019'!AE53</f>
        <v>No aplica</v>
      </c>
      <c r="Y6" s="64" t="str">
        <f>'Matriz PAD 2019'!AF53</f>
        <v>No aplica</v>
      </c>
      <c r="Z6" s="64" t="str">
        <f>'Matriz PAD 2019'!AG53</f>
        <v>No aplica</v>
      </c>
      <c r="AA6" s="23" t="str">
        <f>'Matriz PAD 2019'!AH53</f>
        <v>No aplica</v>
      </c>
      <c r="AB6" s="64" t="str">
        <f>'Matriz PAD 2019'!AI53</f>
        <v>No aplica</v>
      </c>
      <c r="AC6" s="64" t="str">
        <f>'Matriz PAD 2019'!AJ53</f>
        <v>No aplica</v>
      </c>
      <c r="AD6" s="23" t="str">
        <f>'Matriz PAD 2019'!AK53</f>
        <v>No aplica</v>
      </c>
      <c r="AE6" s="64" t="str">
        <f>'Matriz PAD 2019'!AL53</f>
        <v>No aplica</v>
      </c>
      <c r="AF6" s="64" t="str">
        <f>'Matriz PAD 2019'!AM53</f>
        <v>No aplica</v>
      </c>
      <c r="AG6" s="65" t="str">
        <f>'Matriz PAD 2019'!AN53</f>
        <v>No aplica</v>
      </c>
    </row>
    <row r="7" spans="1:33" ht="96.5" thickBot="1" x14ac:dyDescent="0.4">
      <c r="A7" s="57" t="s">
        <v>15</v>
      </c>
      <c r="B7" s="63" t="s">
        <v>81</v>
      </c>
      <c r="C7" s="63" t="s">
        <v>88</v>
      </c>
      <c r="D7" s="58" t="s">
        <v>325</v>
      </c>
      <c r="E7" s="58" t="s">
        <v>326</v>
      </c>
      <c r="F7" s="59" t="s">
        <v>327</v>
      </c>
      <c r="G7" s="60" t="s">
        <v>87</v>
      </c>
      <c r="H7" s="22">
        <f>'Matriz PAD 2019'!O54</f>
        <v>1</v>
      </c>
      <c r="I7" s="62">
        <f>'Matriz PAD 2019'!P54</f>
        <v>0</v>
      </c>
      <c r="J7" s="66">
        <f>'Matriz PAD 2019'!Q54</f>
        <v>0</v>
      </c>
      <c r="K7" s="97">
        <f>'Matriz PAD 2019'!R54</f>
        <v>0</v>
      </c>
      <c r="L7" s="62">
        <f>'Matriz PAD 2019'!S54</f>
        <v>0</v>
      </c>
      <c r="M7" s="66">
        <f>'Matriz PAD 2019'!T54</f>
        <v>0</v>
      </c>
      <c r="N7" s="97">
        <f>'Matriz PAD 2019'!U54</f>
        <v>0</v>
      </c>
      <c r="O7" s="62">
        <f>'Matriz PAD 2019'!V54</f>
        <v>0</v>
      </c>
      <c r="P7" s="66">
        <f>'Matriz PAD 2019'!W54</f>
        <v>0</v>
      </c>
      <c r="Q7" s="66">
        <f>'Matriz PAD 2019'!X54</f>
        <v>0</v>
      </c>
      <c r="R7" s="62">
        <f>'Matriz PAD 2019'!Y54</f>
        <v>0</v>
      </c>
      <c r="S7" s="66">
        <f>'Matriz PAD 2019'!Z54</f>
        <v>0</v>
      </c>
      <c r="T7" s="309">
        <f>'Matriz PAD 2019'!AA54</f>
        <v>0</v>
      </c>
      <c r="U7" s="67" t="str">
        <f>'Matriz PAD 2019'!AB54</f>
        <v>No aplica</v>
      </c>
      <c r="V7" s="67" t="str">
        <f>'Matriz PAD 2019'!AC54</f>
        <v>No aplica</v>
      </c>
      <c r="W7" s="67" t="str">
        <f>'Matriz PAD 2019'!AD54</f>
        <v>No aplica</v>
      </c>
      <c r="X7" s="66" t="str">
        <f>'Matriz PAD 2019'!AE54</f>
        <v>No aplica</v>
      </c>
      <c r="Y7" s="67" t="str">
        <f>'Matriz PAD 2019'!AF54</f>
        <v>No aplica</v>
      </c>
      <c r="Z7" s="67" t="str">
        <f>'Matriz PAD 2019'!AG54</f>
        <v>No aplica</v>
      </c>
      <c r="AA7" s="66" t="str">
        <f>'Matriz PAD 2019'!AH54</f>
        <v>No aplica</v>
      </c>
      <c r="AB7" s="67" t="str">
        <f>'Matriz PAD 2019'!AI54</f>
        <v>No aplica</v>
      </c>
      <c r="AC7" s="67" t="str">
        <f>'Matriz PAD 2019'!AJ54</f>
        <v>No aplica</v>
      </c>
      <c r="AD7" s="66" t="str">
        <f>'Matriz PAD 2019'!AK54</f>
        <v>No aplica</v>
      </c>
      <c r="AE7" s="67" t="str">
        <f>'Matriz PAD 2019'!AL54</f>
        <v>No aplica</v>
      </c>
      <c r="AF7" s="67" t="str">
        <f>'Matriz PAD 2019'!AM54</f>
        <v>No aplica</v>
      </c>
      <c r="AG7" s="68" t="str">
        <f>'Matriz PAD 2019'!AN54</f>
        <v>No aplica</v>
      </c>
    </row>
    <row r="8" spans="1:33" s="69" customFormat="1" ht="12" x14ac:dyDescent="0.3">
      <c r="I8" s="102"/>
      <c r="J8" s="71"/>
      <c r="K8" s="71">
        <f>AVERAGE(K2:K7)</f>
        <v>0.20063879210220673</v>
      </c>
      <c r="L8" s="102"/>
      <c r="M8" s="71"/>
      <c r="N8" s="71">
        <f>AVERAGE(N2:N7)</f>
        <v>0.2775842044134727</v>
      </c>
      <c r="O8" s="102"/>
      <c r="P8" s="71"/>
      <c r="Q8" s="71">
        <f>AVERAGE(Q2:Q7)</f>
        <v>0.48888888888888893</v>
      </c>
      <c r="R8" s="102"/>
      <c r="S8" s="71"/>
      <c r="T8" s="71">
        <f>AVERAGE(T2:T7)</f>
        <v>0.6588385598141695</v>
      </c>
      <c r="U8" s="103">
        <f>SUM(U2:U7)</f>
        <v>335311000</v>
      </c>
      <c r="V8" s="103">
        <f>SUM(V2:V7)</f>
        <v>246728000</v>
      </c>
      <c r="W8" s="103">
        <f>SUM(W2:W7)</f>
        <v>136107000</v>
      </c>
      <c r="X8" s="71">
        <f>W8/V8</f>
        <v>0.55164796861320964</v>
      </c>
      <c r="Y8" s="103">
        <f>SUM(Y2:Y7)</f>
        <v>302728000</v>
      </c>
      <c r="Z8" s="103">
        <f>SUM(Z2:Z7)</f>
        <v>198249267</v>
      </c>
      <c r="AA8" s="71">
        <f>Z8/Y8</f>
        <v>0.65487588528315843</v>
      </c>
      <c r="AB8" s="103">
        <f>SUM(AB2:AB7)</f>
        <v>12695431904</v>
      </c>
      <c r="AC8" s="103">
        <f>SUM(AC2:AC7)</f>
        <v>12695431904</v>
      </c>
      <c r="AD8" s="71">
        <f>AC8/AB8</f>
        <v>1</v>
      </c>
      <c r="AE8" s="103">
        <f>SUM(AE2:AE7)</f>
        <v>18490948902</v>
      </c>
      <c r="AF8" s="103">
        <f>SUM(AF2:AF7)</f>
        <v>18490948902</v>
      </c>
      <c r="AG8" s="71">
        <f>AF8/AE8</f>
        <v>1</v>
      </c>
    </row>
    <row r="10" spans="1:33" x14ac:dyDescent="0.35">
      <c r="T10" s="317"/>
    </row>
    <row r="11" spans="1:33" x14ac:dyDescent="0.35">
      <c r="T11" s="317"/>
    </row>
    <row r="12" spans="1:33" x14ac:dyDescent="0.35">
      <c r="T12" s="317"/>
    </row>
    <row r="13" spans="1:33" x14ac:dyDescent="0.35">
      <c r="T13" s="317"/>
    </row>
    <row r="14" spans="1:33" x14ac:dyDescent="0.35">
      <c r="T14" s="317"/>
    </row>
    <row r="15" spans="1:33" x14ac:dyDescent="0.35">
      <c r="T15" s="318"/>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G42"/>
  <sheetViews>
    <sheetView topLeftCell="O40" workbookViewId="0">
      <selection activeCell="T42" sqref="T42"/>
    </sheetView>
  </sheetViews>
  <sheetFormatPr baseColWidth="10" defaultColWidth="10.81640625" defaultRowHeight="14.5" x14ac:dyDescent="0.35"/>
  <cols>
    <col min="1" max="1" width="7.1796875" style="1" customWidth="1"/>
    <col min="2" max="2" width="18.1796875" style="1" bestFit="1" customWidth="1"/>
    <col min="3" max="3" width="18.26953125" style="1" bestFit="1" customWidth="1"/>
    <col min="4" max="4" width="25.453125" style="1" bestFit="1" customWidth="1"/>
    <col min="5" max="5" width="28.26953125" style="1" customWidth="1"/>
    <col min="6" max="6" width="31.7265625" style="1" customWidth="1"/>
    <col min="7" max="7" width="13.453125" style="1" bestFit="1" customWidth="1"/>
    <col min="8" max="8" width="16.453125" style="1" bestFit="1" customWidth="1"/>
    <col min="9" max="9" width="31.26953125" style="10" bestFit="1" customWidth="1"/>
    <col min="10" max="10" width="31.26953125" style="11" bestFit="1" customWidth="1"/>
    <col min="11" max="11" width="6.1796875" style="11" bestFit="1" customWidth="1"/>
    <col min="12" max="12" width="31.26953125" style="10" bestFit="1" customWidth="1"/>
    <col min="13" max="13" width="31.26953125" style="11" bestFit="1" customWidth="1"/>
    <col min="14" max="14" width="6.1796875" style="11" bestFit="1" customWidth="1"/>
    <col min="15" max="15" width="31.26953125" style="10" bestFit="1" customWidth="1"/>
    <col min="16" max="16" width="31.26953125" style="11" bestFit="1" customWidth="1"/>
    <col min="17" max="17" width="6.1796875" style="11" bestFit="1" customWidth="1"/>
    <col min="18" max="18" width="31.26953125" style="10" bestFit="1" customWidth="1"/>
    <col min="19" max="19" width="31.26953125" style="11" bestFit="1" customWidth="1"/>
    <col min="20" max="20" width="6.1796875" style="11" bestFit="1" customWidth="1"/>
    <col min="21" max="21" width="21.26953125" style="14" bestFit="1" customWidth="1"/>
    <col min="22" max="22" width="24.1796875" style="14" bestFit="1" customWidth="1"/>
    <col min="23" max="23" width="30.26953125" style="14" bestFit="1" customWidth="1"/>
    <col min="24" max="24" width="30.26953125" style="11" bestFit="1" customWidth="1"/>
    <col min="25" max="25" width="24.1796875" style="14" bestFit="1" customWidth="1"/>
    <col min="26" max="26" width="30.26953125" style="14" bestFit="1" customWidth="1"/>
    <col min="27" max="27" width="30.26953125" style="11" bestFit="1" customWidth="1"/>
    <col min="28" max="28" width="24.1796875" style="14" bestFit="1" customWidth="1"/>
    <col min="29" max="29" width="30.26953125" style="14" bestFit="1" customWidth="1"/>
    <col min="30" max="30" width="30.26953125" style="11" bestFit="1" customWidth="1"/>
    <col min="31" max="31" width="24.1796875" style="14" bestFit="1" customWidth="1"/>
    <col min="32" max="32" width="30.26953125" style="14" bestFit="1" customWidth="1"/>
    <col min="33" max="33" width="30.26953125" style="11" bestFit="1" customWidth="1"/>
    <col min="34" max="16384" width="10.81640625" style="1"/>
  </cols>
  <sheetData>
    <row r="1" spans="1:33" ht="36" x14ac:dyDescent="0.35">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108" x14ac:dyDescent="0.35">
      <c r="A2" s="17" t="s">
        <v>16</v>
      </c>
      <c r="B2" s="31" t="s">
        <v>94</v>
      </c>
      <c r="C2" s="31" t="s">
        <v>332</v>
      </c>
      <c r="D2" s="31" t="s">
        <v>333</v>
      </c>
      <c r="E2" s="31" t="s">
        <v>334</v>
      </c>
      <c r="F2" s="19" t="s">
        <v>335</v>
      </c>
      <c r="G2" s="20" t="s">
        <v>112</v>
      </c>
      <c r="H2" s="38">
        <f>'Matriz PAD 2019'!O55</f>
        <v>1304</v>
      </c>
      <c r="I2" s="22">
        <f>'Matriz PAD 2019'!P55</f>
        <v>366</v>
      </c>
      <c r="J2" s="23">
        <f>'Matriz PAD 2019'!Q55</f>
        <v>0.28067484662576686</v>
      </c>
      <c r="K2" s="99">
        <f>'Matriz PAD 2019'!R55</f>
        <v>0.28067484662576686</v>
      </c>
      <c r="L2" s="22">
        <f>'Matriz PAD 2019'!S55</f>
        <v>495</v>
      </c>
      <c r="M2" s="23">
        <f>'Matriz PAD 2019'!T55</f>
        <v>0.379601226993865</v>
      </c>
      <c r="N2" s="163">
        <f>'Matriz PAD 2019'!U55</f>
        <v>0.379601226993865</v>
      </c>
      <c r="O2" s="22">
        <f>'Matriz PAD 2019'!V55</f>
        <v>1229</v>
      </c>
      <c r="P2" s="23">
        <f>'Matriz PAD 2019'!W55</f>
        <v>0.94248466257668717</v>
      </c>
      <c r="Q2" s="23">
        <f>'Matriz PAD 2019'!X55</f>
        <v>0.94248466257668717</v>
      </c>
      <c r="R2" s="22">
        <f>'Matriz PAD 2019'!Y55</f>
        <v>1468</v>
      </c>
      <c r="S2" s="23">
        <f>'Matriz PAD 2019'!Z55</f>
        <v>1.1257668711656441</v>
      </c>
      <c r="T2" s="291">
        <f>'Matriz PAD 2019'!AA55</f>
        <v>1</v>
      </c>
      <c r="U2" s="64">
        <f>'Matriz PAD 2019'!AB55</f>
        <v>1182635833</v>
      </c>
      <c r="V2" s="64">
        <f>'Matriz PAD 2019'!AC55</f>
        <v>1182635833</v>
      </c>
      <c r="W2" s="64">
        <f>'Matriz PAD 2019'!AD55</f>
        <v>174173578.94000003</v>
      </c>
      <c r="X2" s="23">
        <f>'Matriz PAD 2019'!AE55</f>
        <v>0.14727574971085797</v>
      </c>
      <c r="Y2" s="64">
        <f>'Matriz PAD 2019'!AF55</f>
        <v>1146662756</v>
      </c>
      <c r="Z2" s="64">
        <f>'Matriz PAD 2019'!AG55</f>
        <v>327502646</v>
      </c>
      <c r="AA2" s="23">
        <f>'Matriz PAD 2019'!AH55</f>
        <v>0.28561374675013862</v>
      </c>
      <c r="AB2" s="64">
        <f>'Matriz PAD 2019'!AI55</f>
        <v>1155483852.2206373</v>
      </c>
      <c r="AC2" s="64">
        <f>'Matriz PAD 2019'!AJ55</f>
        <v>663782030.2404002</v>
      </c>
      <c r="AD2" s="23">
        <f>'Matriz PAD 2019'!AK55</f>
        <v>0.57446240288406236</v>
      </c>
      <c r="AE2" s="64">
        <f>'Matriz PAD 2019'!AL55</f>
        <v>929236777.8706609</v>
      </c>
      <c r="AF2" s="64">
        <f>'Matriz PAD 2019'!AM55</f>
        <v>929236777.8706609</v>
      </c>
      <c r="AG2" s="23">
        <f>'Matriz PAD 2019'!AN55</f>
        <v>1</v>
      </c>
    </row>
    <row r="3" spans="1:33" ht="108" x14ac:dyDescent="0.35">
      <c r="A3" s="17" t="s">
        <v>16</v>
      </c>
      <c r="B3" s="31" t="s">
        <v>94</v>
      </c>
      <c r="C3" s="31" t="s">
        <v>332</v>
      </c>
      <c r="D3" s="31" t="s">
        <v>333</v>
      </c>
      <c r="E3" s="31" t="s">
        <v>334</v>
      </c>
      <c r="F3" s="19" t="s">
        <v>338</v>
      </c>
      <c r="G3" s="20" t="s">
        <v>73</v>
      </c>
      <c r="H3" s="38">
        <f>'Matriz PAD 2019'!O56</f>
        <v>3101</v>
      </c>
      <c r="I3" s="22">
        <f>'Matriz PAD 2019'!P56</f>
        <v>594</v>
      </c>
      <c r="J3" s="23">
        <f>'Matriz PAD 2019'!Q56</f>
        <v>0.19155111254434054</v>
      </c>
      <c r="K3" s="100">
        <f>'Matriz PAD 2019'!R56</f>
        <v>0.19155111254434054</v>
      </c>
      <c r="L3" s="22">
        <f>'Matriz PAD 2019'!S56</f>
        <v>1066</v>
      </c>
      <c r="M3" s="23">
        <f>'Matriz PAD 2019'!T56</f>
        <v>0.34376007739438891</v>
      </c>
      <c r="N3" s="163">
        <f>'Matriz PAD 2019'!U56</f>
        <v>0.34376007739438891</v>
      </c>
      <c r="O3" s="22">
        <f>'Matriz PAD 2019'!V56</f>
        <v>2483</v>
      </c>
      <c r="P3" s="23">
        <f>'Matriz PAD 2019'!W56</f>
        <v>0.80070944856497905</v>
      </c>
      <c r="Q3" s="23">
        <f>'Matriz PAD 2019'!X56</f>
        <v>0.80070944856497905</v>
      </c>
      <c r="R3" s="22">
        <f>'Matriz PAD 2019'!Y56</f>
        <v>3261</v>
      </c>
      <c r="S3" s="23">
        <f>'Matriz PAD 2019'!Z56</f>
        <v>1.0515962592712029</v>
      </c>
      <c r="T3" s="291">
        <f>'Matriz PAD 2019'!AA56</f>
        <v>1</v>
      </c>
      <c r="U3" s="64">
        <f>'Matriz PAD 2019'!AB56</f>
        <v>567029168</v>
      </c>
      <c r="V3" s="64">
        <f>'Matriz PAD 2019'!AC56</f>
        <v>567029168</v>
      </c>
      <c r="W3" s="64">
        <f>'Matriz PAD 2019'!AD56</f>
        <v>42688217.130000003</v>
      </c>
      <c r="X3" s="23">
        <f>'Matriz PAD 2019'!AE56</f>
        <v>7.5283988089304074E-2</v>
      </c>
      <c r="Y3" s="64">
        <f>'Matriz PAD 2019'!AF56</f>
        <v>549781437.81532979</v>
      </c>
      <c r="Z3" s="64">
        <f>'Matriz PAD 2019'!AG56</f>
        <v>86388246.767199993</v>
      </c>
      <c r="AA3" s="23">
        <f>'Matriz PAD 2019'!AH56</f>
        <v>0.15713198159341565</v>
      </c>
      <c r="AB3" s="64">
        <f>'Matriz PAD 2019'!AI56</f>
        <v>554010819.79739308</v>
      </c>
      <c r="AC3" s="64">
        <f>'Matriz PAD 2019'!AJ56</f>
        <v>172899390.31220001</v>
      </c>
      <c r="AD3" s="23">
        <f>'Matriz PAD 2019'!AK56</f>
        <v>0.31208666714384914</v>
      </c>
      <c r="AE3" s="64">
        <f>'Matriz PAD 2019'!AL56</f>
        <v>265109754.43300003</v>
      </c>
      <c r="AF3" s="64">
        <f>'Matriz PAD 2019'!AM56</f>
        <v>265109754.43300003</v>
      </c>
      <c r="AG3" s="23">
        <f>'Matriz PAD 2019'!AN56</f>
        <v>1</v>
      </c>
    </row>
    <row r="4" spans="1:33" ht="108" x14ac:dyDescent="0.35">
      <c r="A4" s="17" t="s">
        <v>16</v>
      </c>
      <c r="B4" s="31" t="s">
        <v>94</v>
      </c>
      <c r="C4" s="31" t="s">
        <v>332</v>
      </c>
      <c r="D4" s="31" t="s">
        <v>333</v>
      </c>
      <c r="E4" s="31" t="s">
        <v>334</v>
      </c>
      <c r="F4" s="19" t="s">
        <v>341</v>
      </c>
      <c r="G4" s="20" t="s">
        <v>112</v>
      </c>
      <c r="H4" s="38">
        <f>'Matriz PAD 2019'!O57</f>
        <v>139</v>
      </c>
      <c r="I4" s="22">
        <f>'Matriz PAD 2019'!P57</f>
        <v>72</v>
      </c>
      <c r="J4" s="23">
        <f>'Matriz PAD 2019'!Q57</f>
        <v>0.51798561151079137</v>
      </c>
      <c r="K4" s="99">
        <f>'Matriz PAD 2019'!R57</f>
        <v>0.51798561151079137</v>
      </c>
      <c r="L4" s="22">
        <f>'Matriz PAD 2019'!S57</f>
        <v>77</v>
      </c>
      <c r="M4" s="23">
        <f>'Matriz PAD 2019'!T57</f>
        <v>0.5539568345323741</v>
      </c>
      <c r="N4" s="99">
        <f>'Matriz PAD 2019'!U57</f>
        <v>0.5539568345323741</v>
      </c>
      <c r="O4" s="22">
        <f>'Matriz PAD 2019'!V57</f>
        <v>86</v>
      </c>
      <c r="P4" s="23">
        <f>'Matriz PAD 2019'!W57</f>
        <v>0.61870503597122306</v>
      </c>
      <c r="Q4" s="23">
        <f>'Matriz PAD 2019'!X57</f>
        <v>0.61870503597122306</v>
      </c>
      <c r="R4" s="22">
        <f>'Matriz PAD 2019'!Y57</f>
        <v>91</v>
      </c>
      <c r="S4" s="23">
        <f>'Matriz PAD 2019'!Z57</f>
        <v>0.65467625899280579</v>
      </c>
      <c r="T4" s="98">
        <f>'Matriz PAD 2019'!AA57</f>
        <v>0.65467625899280579</v>
      </c>
      <c r="U4" s="64">
        <f>'Matriz PAD 2019'!AB57</f>
        <v>845857149</v>
      </c>
      <c r="V4" s="64">
        <f>'Matriz PAD 2019'!AC57</f>
        <v>845857149</v>
      </c>
      <c r="W4" s="64">
        <f>'Matriz PAD 2019'!AD57</f>
        <v>142599584.97</v>
      </c>
      <c r="X4" s="23">
        <f>'Matriz PAD 2019'!AE57</f>
        <v>0.16858589554818551</v>
      </c>
      <c r="Y4" s="64">
        <f>'Matriz PAD 2019'!AF57</f>
        <v>820128109.4654299</v>
      </c>
      <c r="Z4" s="64">
        <f>'Matriz PAD 2019'!AG57</f>
        <v>246952449.87210003</v>
      </c>
      <c r="AA4" s="23">
        <f>'Matriz PAD 2019'!AH57</f>
        <v>0.30111448080113584</v>
      </c>
      <c r="AB4" s="64">
        <f>'Matriz PAD 2019'!AI57</f>
        <v>826437225.79889512</v>
      </c>
      <c r="AC4" s="64">
        <f>'Matriz PAD 2019'!AJ57</f>
        <v>463242226.88520002</v>
      </c>
      <c r="AD4" s="23">
        <f>'Matriz PAD 2019'!AK57</f>
        <v>0.56052923612848626</v>
      </c>
      <c r="AE4" s="64">
        <f>'Matriz PAD 2019'!AL57</f>
        <v>615713210.05770016</v>
      </c>
      <c r="AF4" s="64">
        <f>'Matriz PAD 2019'!AM57</f>
        <v>615713210.05770016</v>
      </c>
      <c r="AG4" s="23">
        <f>'Matriz PAD 2019'!AN57</f>
        <v>1</v>
      </c>
    </row>
    <row r="5" spans="1:33" ht="108" x14ac:dyDescent="0.35">
      <c r="A5" s="17" t="s">
        <v>16</v>
      </c>
      <c r="B5" s="31" t="s">
        <v>94</v>
      </c>
      <c r="C5" s="31" t="s">
        <v>332</v>
      </c>
      <c r="D5" s="31" t="s">
        <v>333</v>
      </c>
      <c r="E5" s="31" t="s">
        <v>334</v>
      </c>
      <c r="F5" s="19" t="s">
        <v>346</v>
      </c>
      <c r="G5" s="20" t="s">
        <v>112</v>
      </c>
      <c r="H5" s="38">
        <f>'Matriz PAD 2019'!O58</f>
        <v>5742</v>
      </c>
      <c r="I5" s="22">
        <f>'Matriz PAD 2019'!P58</f>
        <v>3219</v>
      </c>
      <c r="J5" s="23">
        <f>'Matriz PAD 2019'!Q58</f>
        <v>0.56060606060606055</v>
      </c>
      <c r="K5" s="99">
        <f>'Matriz PAD 2019'!R58</f>
        <v>0.56060606060606055</v>
      </c>
      <c r="L5" s="22">
        <f>'Matriz PAD 2019'!S58</f>
        <v>3702</v>
      </c>
      <c r="M5" s="23">
        <f>'Matriz PAD 2019'!T58</f>
        <v>0.64472309299895503</v>
      </c>
      <c r="N5" s="99">
        <f>'Matriz PAD 2019'!U58</f>
        <v>0.64472309299895503</v>
      </c>
      <c r="O5" s="22">
        <f>'Matriz PAD 2019'!V58</f>
        <v>3914</v>
      </c>
      <c r="P5" s="23">
        <f>'Matriz PAD 2019'!W58</f>
        <v>0.68164402647161271</v>
      </c>
      <c r="Q5" s="23">
        <f>'Matriz PAD 2019'!X58</f>
        <v>0.68164402647161271</v>
      </c>
      <c r="R5" s="22">
        <f>'Matriz PAD 2019'!Y58</f>
        <v>3976</v>
      </c>
      <c r="S5" s="23">
        <f>'Matriz PAD 2019'!Z58</f>
        <v>0.69244165795889934</v>
      </c>
      <c r="T5" s="98">
        <f>'Matriz PAD 2019'!AA58</f>
        <v>0.69244165795889934</v>
      </c>
      <c r="U5" s="64">
        <f>'Matriz PAD 2019'!AB58</f>
        <v>28873214039</v>
      </c>
      <c r="V5" s="64">
        <f>'Matriz PAD 2019'!AC58</f>
        <v>28873214039</v>
      </c>
      <c r="W5" s="64">
        <f>'Matriz PAD 2019'!AD58</f>
        <v>4758389588.999999</v>
      </c>
      <c r="X5" s="23">
        <f>'Matriz PAD 2019'!AE58</f>
        <v>0.16480290633985831</v>
      </c>
      <c r="Y5" s="64">
        <f>'Matriz PAD 2019'!AF58</f>
        <v>27994956916.768673</v>
      </c>
      <c r="Z5" s="64">
        <f>'Matriz PAD 2019'!AG58</f>
        <v>8881345507.2300014</v>
      </c>
      <c r="AA5" s="23">
        <f>'Matriz PAD 2019'!AH58</f>
        <v>0.31724805055549749</v>
      </c>
      <c r="AB5" s="64">
        <f>'Matriz PAD 2019'!AI58</f>
        <v>28210317709.673779</v>
      </c>
      <c r="AC5" s="64">
        <f>'Matriz PAD 2019'!AJ58</f>
        <v>18999307581.73</v>
      </c>
      <c r="AD5" s="23">
        <f>'Matriz PAD 2019'!AK58</f>
        <v>0.67348789819601451</v>
      </c>
      <c r="AE5" s="64">
        <f>'Matriz PAD 2019'!AL58</f>
        <v>25192019297.889996</v>
      </c>
      <c r="AF5" s="64">
        <f>'Matriz PAD 2019'!AM58</f>
        <v>25192019297.889996</v>
      </c>
      <c r="AG5" s="23">
        <f>'Matriz PAD 2019'!AN58</f>
        <v>1</v>
      </c>
    </row>
    <row r="6" spans="1:33" ht="108" x14ac:dyDescent="0.35">
      <c r="A6" s="17" t="s">
        <v>16</v>
      </c>
      <c r="B6" s="31" t="s">
        <v>94</v>
      </c>
      <c r="C6" s="31" t="s">
        <v>332</v>
      </c>
      <c r="D6" s="31" t="s">
        <v>333</v>
      </c>
      <c r="E6" s="31" t="s">
        <v>334</v>
      </c>
      <c r="F6" s="19" t="s">
        <v>350</v>
      </c>
      <c r="G6" s="20" t="s">
        <v>112</v>
      </c>
      <c r="H6" s="38">
        <f>'Matriz PAD 2019'!O59</f>
        <v>66</v>
      </c>
      <c r="I6" s="22">
        <f>'Matriz PAD 2019'!P59</f>
        <v>26</v>
      </c>
      <c r="J6" s="23">
        <f>'Matriz PAD 2019'!Q59</f>
        <v>0.39393939393939392</v>
      </c>
      <c r="K6" s="99">
        <f>'Matriz PAD 2019'!R59</f>
        <v>0.39393939393939392</v>
      </c>
      <c r="L6" s="22">
        <f>'Matriz PAD 2019'!S59</f>
        <v>32</v>
      </c>
      <c r="M6" s="23">
        <f>'Matriz PAD 2019'!T59</f>
        <v>0.48484848484848486</v>
      </c>
      <c r="N6" s="99">
        <f>'Matriz PAD 2019'!U59</f>
        <v>0.48484848484848486</v>
      </c>
      <c r="O6" s="22">
        <f>'Matriz PAD 2019'!V59</f>
        <v>32</v>
      </c>
      <c r="P6" s="23">
        <f>'Matriz PAD 2019'!W59</f>
        <v>0.48484848484848486</v>
      </c>
      <c r="Q6" s="23">
        <f>'Matriz PAD 2019'!X59</f>
        <v>0.48484848484848486</v>
      </c>
      <c r="R6" s="22">
        <f>'Matriz PAD 2019'!Y59</f>
        <v>36</v>
      </c>
      <c r="S6" s="23">
        <f>'Matriz PAD 2019'!Z59</f>
        <v>0.54545454545454541</v>
      </c>
      <c r="T6" s="98">
        <f>'Matriz PAD 2019'!AA59</f>
        <v>0.54545454545454541</v>
      </c>
      <c r="U6" s="64">
        <f>'Matriz PAD 2019'!AB59</f>
        <v>290975887</v>
      </c>
      <c r="V6" s="64">
        <f>'Matriz PAD 2019'!AC59</f>
        <v>290975887</v>
      </c>
      <c r="W6" s="64">
        <f>'Matriz PAD 2019'!AD59</f>
        <v>39393720</v>
      </c>
      <c r="X6" s="23">
        <f>'Matriz PAD 2019'!AE59</f>
        <v>0.13538482657843054</v>
      </c>
      <c r="Y6" s="64">
        <f>'Matriz PAD 2019'!AF59</f>
        <v>282125066.13848644</v>
      </c>
      <c r="Z6" s="64">
        <f>'Matriz PAD 2019'!AG59</f>
        <v>69386011.799999997</v>
      </c>
      <c r="AA6" s="23">
        <f>'Matriz PAD 2019'!AH59</f>
        <v>0.24594061332338529</v>
      </c>
      <c r="AB6" s="64">
        <f>'Matriz PAD 2019'!AI59</f>
        <v>284295409.8229804</v>
      </c>
      <c r="AC6" s="64">
        <f>'Matriz PAD 2019'!AJ59</f>
        <v>140933581.59999996</v>
      </c>
      <c r="AD6" s="23">
        <f>'Matriz PAD 2019'!AK59</f>
        <v>0.49572936013196195</v>
      </c>
      <c r="AE6" s="64">
        <f>'Matriz PAD 2019'!AL59</f>
        <v>206490547.80000001</v>
      </c>
      <c r="AF6" s="64">
        <f>'Matriz PAD 2019'!AM59</f>
        <v>206490547.80000001</v>
      </c>
      <c r="AG6" s="23">
        <f>'Matriz PAD 2019'!AN59</f>
        <v>1</v>
      </c>
    </row>
    <row r="7" spans="1:33" ht="108" x14ac:dyDescent="0.35">
      <c r="A7" s="17" t="s">
        <v>16</v>
      </c>
      <c r="B7" s="31" t="s">
        <v>94</v>
      </c>
      <c r="C7" s="31" t="s">
        <v>332</v>
      </c>
      <c r="D7" s="31" t="s">
        <v>333</v>
      </c>
      <c r="E7" s="31" t="s">
        <v>334</v>
      </c>
      <c r="F7" s="19" t="s">
        <v>355</v>
      </c>
      <c r="G7" s="20" t="s">
        <v>112</v>
      </c>
      <c r="H7" s="38">
        <f>'Matriz PAD 2019'!O60</f>
        <v>209</v>
      </c>
      <c r="I7" s="22">
        <f>'Matriz PAD 2019'!P60</f>
        <v>153</v>
      </c>
      <c r="J7" s="23">
        <f>'Matriz PAD 2019'!Q60</f>
        <v>0.73205741626794263</v>
      </c>
      <c r="K7" s="99">
        <f>'Matriz PAD 2019'!R60</f>
        <v>0.73205741626794263</v>
      </c>
      <c r="L7" s="22">
        <f>'Matriz PAD 2019'!S60</f>
        <v>169</v>
      </c>
      <c r="M7" s="23">
        <f>'Matriz PAD 2019'!T60</f>
        <v>0.80861244019138756</v>
      </c>
      <c r="N7" s="99">
        <f>'Matriz PAD 2019'!U60</f>
        <v>0.80861244019138756</v>
      </c>
      <c r="O7" s="22">
        <f>'Matriz PAD 2019'!V60</f>
        <v>212</v>
      </c>
      <c r="P7" s="23">
        <f>'Matriz PAD 2019'!W60</f>
        <v>1.0143540669856459</v>
      </c>
      <c r="Q7" s="23">
        <f>'Matriz PAD 2019'!X60</f>
        <v>1</v>
      </c>
      <c r="R7" s="22">
        <f>'Matriz PAD 2019'!Y60</f>
        <v>220</v>
      </c>
      <c r="S7" s="23">
        <f>'Matriz PAD 2019'!Z60</f>
        <v>1.0526315789473684</v>
      </c>
      <c r="T7" s="291">
        <f>'Matriz PAD 2019'!AA60</f>
        <v>1</v>
      </c>
      <c r="U7" s="64">
        <f>'Matriz PAD 2019'!AB60</f>
        <v>1373696817</v>
      </c>
      <c r="V7" s="64">
        <f>'Matriz PAD 2019'!AC60</f>
        <v>1373696817</v>
      </c>
      <c r="W7" s="64">
        <f>'Matriz PAD 2019'!AD60</f>
        <v>268470900</v>
      </c>
      <c r="X7" s="23">
        <f>'Matriz PAD 2019'!AE60</f>
        <v>0.19543679265873992</v>
      </c>
      <c r="Y7" s="64">
        <f>'Matriz PAD 2019'!AF60</f>
        <v>1331912102.2229354</v>
      </c>
      <c r="Z7" s="64">
        <f>'Matriz PAD 2019'!AG60</f>
        <v>460473612.79999995</v>
      </c>
      <c r="AA7" s="23">
        <f>'Matriz PAD 2019'!AH60</f>
        <v>0.34572372458473682</v>
      </c>
      <c r="AB7" s="64">
        <f>'Matriz PAD 2019'!AI60</f>
        <v>1342158292.1801991</v>
      </c>
      <c r="AC7" s="64">
        <f>'Matriz PAD 2019'!AJ60</f>
        <v>950159138</v>
      </c>
      <c r="AD7" s="23">
        <f>'Matriz PAD 2019'!AK60</f>
        <v>0.70793373891582001</v>
      </c>
      <c r="AE7" s="64">
        <f>'Matriz PAD 2019'!AL60</f>
        <v>1312158344.2</v>
      </c>
      <c r="AF7" s="64">
        <f>'Matriz PAD 2019'!AM60</f>
        <v>1312158344.2</v>
      </c>
      <c r="AG7" s="23">
        <f>'Matriz PAD 2019'!AN60</f>
        <v>1</v>
      </c>
    </row>
    <row r="8" spans="1:33" ht="108" x14ac:dyDescent="0.35">
      <c r="A8" s="17" t="s">
        <v>16</v>
      </c>
      <c r="B8" s="31" t="s">
        <v>94</v>
      </c>
      <c r="C8" s="31" t="s">
        <v>332</v>
      </c>
      <c r="D8" s="31" t="s">
        <v>333</v>
      </c>
      <c r="E8" s="31" t="s">
        <v>334</v>
      </c>
      <c r="F8" s="19" t="s">
        <v>360</v>
      </c>
      <c r="G8" s="20" t="s">
        <v>112</v>
      </c>
      <c r="H8" s="38">
        <f>'Matriz PAD 2019'!O61</f>
        <v>2211</v>
      </c>
      <c r="I8" s="22">
        <f>'Matriz PAD 2019'!P61</f>
        <v>420</v>
      </c>
      <c r="J8" s="23">
        <f>'Matriz PAD 2019'!Q61</f>
        <v>0.18995929443690637</v>
      </c>
      <c r="K8" s="100">
        <f>'Matriz PAD 2019'!R61</f>
        <v>0.18995929443690637</v>
      </c>
      <c r="L8" s="22">
        <f>'Matriz PAD 2019'!S61</f>
        <v>735</v>
      </c>
      <c r="M8" s="23">
        <f>'Matriz PAD 2019'!T61</f>
        <v>0.33242876526458615</v>
      </c>
      <c r="N8" s="163">
        <f>'Matriz PAD 2019'!U61</f>
        <v>0.33242876526458615</v>
      </c>
      <c r="O8" s="22">
        <f>'Matriz PAD 2019'!V61</f>
        <v>1029</v>
      </c>
      <c r="P8" s="23">
        <f>'Matriz PAD 2019'!W61</f>
        <v>0.46540027137042062</v>
      </c>
      <c r="Q8" s="23">
        <f>'Matriz PAD 2019'!X61</f>
        <v>0.46540027137042062</v>
      </c>
      <c r="R8" s="22">
        <f>'Matriz PAD 2019'!Y61</f>
        <v>1195</v>
      </c>
      <c r="S8" s="23">
        <f>'Matriz PAD 2019'!Z61</f>
        <v>0.54047942107643598</v>
      </c>
      <c r="T8" s="98">
        <f>'Matriz PAD 2019'!AA61</f>
        <v>0.54047942107643598</v>
      </c>
      <c r="U8" s="64">
        <f>'Matriz PAD 2019'!AB61</f>
        <v>14986109</v>
      </c>
      <c r="V8" s="64">
        <f>'Matriz PAD 2019'!AC61</f>
        <v>14986109</v>
      </c>
      <c r="W8" s="64">
        <f>'Matriz PAD 2019'!AD61</f>
        <v>2847180</v>
      </c>
      <c r="X8" s="23">
        <f>'Matriz PAD 2019'!AE61</f>
        <v>0.18998794149969148</v>
      </c>
      <c r="Y8" s="64">
        <f>'Matriz PAD 2019'!AF61</f>
        <v>14530265.845649151</v>
      </c>
      <c r="Z8" s="64">
        <f>'Matriz PAD 2019'!AG61</f>
        <v>5132041.95</v>
      </c>
      <c r="AA8" s="23">
        <f>'Matriz PAD 2019'!AH61</f>
        <v>0.35319670021981775</v>
      </c>
      <c r="AB8" s="64">
        <f>'Matriz PAD 2019'!AI61</f>
        <v>14642044.891530326</v>
      </c>
      <c r="AC8" s="64">
        <f>'Matriz PAD 2019'!AJ61</f>
        <v>6207326.9299999997</v>
      </c>
      <c r="AD8" s="23">
        <f>'Matriz PAD 2019'!AK61</f>
        <v>0.42393852607231253</v>
      </c>
      <c r="AE8" s="64">
        <f>'Matriz PAD 2019'!AL61</f>
        <v>8343932.1499999985</v>
      </c>
      <c r="AF8" s="64">
        <f>'Matriz PAD 2019'!AM61</f>
        <v>8343932.1499999985</v>
      </c>
      <c r="AG8" s="23">
        <f>'Matriz PAD 2019'!AN61</f>
        <v>1</v>
      </c>
    </row>
    <row r="9" spans="1:33" ht="108" x14ac:dyDescent="0.35">
      <c r="A9" s="17" t="s">
        <v>16</v>
      </c>
      <c r="B9" s="31" t="s">
        <v>94</v>
      </c>
      <c r="C9" s="31" t="s">
        <v>332</v>
      </c>
      <c r="D9" s="31" t="s">
        <v>333</v>
      </c>
      <c r="E9" s="31" t="s">
        <v>334</v>
      </c>
      <c r="F9" s="19" t="s">
        <v>364</v>
      </c>
      <c r="G9" s="20" t="s">
        <v>112</v>
      </c>
      <c r="H9" s="38">
        <f>'Matriz PAD 2019'!O62</f>
        <v>27</v>
      </c>
      <c r="I9" s="22">
        <f>'Matriz PAD 2019'!P62</f>
        <v>17</v>
      </c>
      <c r="J9" s="23">
        <f>'Matriz PAD 2019'!Q62</f>
        <v>0.62962962962962965</v>
      </c>
      <c r="K9" s="99">
        <f>'Matriz PAD 2019'!R62</f>
        <v>0.62962962962962965</v>
      </c>
      <c r="L9" s="22">
        <f>'Matriz PAD 2019'!S62</f>
        <v>19</v>
      </c>
      <c r="M9" s="23">
        <f>'Matriz PAD 2019'!T62</f>
        <v>0.70370370370370372</v>
      </c>
      <c r="N9" s="99">
        <f>'Matriz PAD 2019'!U62</f>
        <v>0.70370370370370372</v>
      </c>
      <c r="O9" s="22">
        <f>'Matriz PAD 2019'!V62</f>
        <v>28</v>
      </c>
      <c r="P9" s="23">
        <f>'Matriz PAD 2019'!W62</f>
        <v>1.037037037037037</v>
      </c>
      <c r="Q9" s="23">
        <f>'Matriz PAD 2019'!X62</f>
        <v>1</v>
      </c>
      <c r="R9" s="22">
        <f>'Matriz PAD 2019'!Y62</f>
        <v>29</v>
      </c>
      <c r="S9" s="23">
        <f>'Matriz PAD 2019'!Z62</f>
        <v>1.0740740740740742</v>
      </c>
      <c r="T9" s="291">
        <f>'Matriz PAD 2019'!AA62</f>
        <v>1</v>
      </c>
      <c r="U9" s="64">
        <f>'Matriz PAD 2019'!AB62</f>
        <v>35793709</v>
      </c>
      <c r="V9" s="64">
        <f>'Matriz PAD 2019'!AC62</f>
        <v>35793709</v>
      </c>
      <c r="W9" s="64">
        <f>'Matriz PAD 2019'!AD62</f>
        <v>5931126.25</v>
      </c>
      <c r="X9" s="23">
        <f>'Matriz PAD 2019'!AE62</f>
        <v>0.1657030359720475</v>
      </c>
      <c r="Y9" s="64">
        <f>'Matriz PAD 2019'!AF62</f>
        <v>34704946.252012759</v>
      </c>
      <c r="Z9" s="64">
        <f>'Matriz PAD 2019'!AG62</f>
        <v>10947435.587200001</v>
      </c>
      <c r="AA9" s="23">
        <f>'Matriz PAD 2019'!AH62</f>
        <v>0.31544309297309714</v>
      </c>
      <c r="AB9" s="64">
        <f>'Matriz PAD 2019'!AI62</f>
        <v>34971925.935703062</v>
      </c>
      <c r="AC9" s="64">
        <f>'Matriz PAD 2019'!AJ62</f>
        <v>33191395.906599998</v>
      </c>
      <c r="AD9" s="23">
        <f>'Matriz PAD 2019'!AK62</f>
        <v>0.94908687521594837</v>
      </c>
      <c r="AE9" s="64">
        <f>'Matriz PAD 2019'!AL62</f>
        <v>45255916.757799998</v>
      </c>
      <c r="AF9" s="64">
        <f>'Matriz PAD 2019'!AM62</f>
        <v>45255916.757799998</v>
      </c>
      <c r="AG9" s="23">
        <f>'Matriz PAD 2019'!AN62</f>
        <v>1</v>
      </c>
    </row>
    <row r="10" spans="1:33" ht="108" x14ac:dyDescent="0.35">
      <c r="A10" s="17" t="s">
        <v>16</v>
      </c>
      <c r="B10" s="31" t="s">
        <v>81</v>
      </c>
      <c r="C10" s="31" t="s">
        <v>87</v>
      </c>
      <c r="D10" s="31" t="s">
        <v>333</v>
      </c>
      <c r="E10" s="31" t="s">
        <v>334</v>
      </c>
      <c r="F10" s="19" t="s">
        <v>368</v>
      </c>
      <c r="G10" s="20" t="s">
        <v>87</v>
      </c>
      <c r="H10" s="38">
        <f>'Matriz PAD 2019'!O63</f>
        <v>10</v>
      </c>
      <c r="I10" s="22">
        <f>'Matriz PAD 2019'!P63</f>
        <v>0</v>
      </c>
      <c r="J10" s="23">
        <f>'Matriz PAD 2019'!Q63</f>
        <v>0</v>
      </c>
      <c r="K10" s="100">
        <f>'Matriz PAD 2019'!R63</f>
        <v>0</v>
      </c>
      <c r="L10" s="22">
        <f>'Matriz PAD 2019'!S63</f>
        <v>8</v>
      </c>
      <c r="M10" s="23">
        <f>'Matriz PAD 2019'!T63</f>
        <v>0.8</v>
      </c>
      <c r="N10" s="99">
        <f>'Matriz PAD 2019'!U63</f>
        <v>0.8</v>
      </c>
      <c r="O10" s="22">
        <f>'Matriz PAD 2019'!V63</f>
        <v>10</v>
      </c>
      <c r="P10" s="23">
        <f>'Matriz PAD 2019'!W63</f>
        <v>1</v>
      </c>
      <c r="Q10" s="23">
        <f>'Matriz PAD 2019'!X63</f>
        <v>1</v>
      </c>
      <c r="R10" s="22">
        <f>'Matriz PAD 2019'!Y63</f>
        <v>16</v>
      </c>
      <c r="S10" s="23">
        <f>'Matriz PAD 2019'!Z63</f>
        <v>1.6</v>
      </c>
      <c r="T10" s="291">
        <f>'Matriz PAD 2019'!AA63</f>
        <v>1</v>
      </c>
      <c r="U10" s="64" t="str">
        <f>'Matriz PAD 2019'!AB63</f>
        <v>No aplica</v>
      </c>
      <c r="V10" s="64" t="str">
        <f>'Matriz PAD 2019'!AC63</f>
        <v>No aplica</v>
      </c>
      <c r="W10" s="64" t="str">
        <f>'Matriz PAD 2019'!AD63</f>
        <v>No aplica</v>
      </c>
      <c r="X10" s="23" t="str">
        <f>'Matriz PAD 2019'!AE63</f>
        <v>No aplica</v>
      </c>
      <c r="Y10" s="64" t="str">
        <f>'Matriz PAD 2019'!AF63</f>
        <v>No aplica</v>
      </c>
      <c r="Z10" s="64" t="str">
        <f>'Matriz PAD 2019'!AG63</f>
        <v>No aplica</v>
      </c>
      <c r="AA10" s="23" t="str">
        <f>'Matriz PAD 2019'!AH63</f>
        <v>No aplica</v>
      </c>
      <c r="AB10" s="64">
        <f>'Matriz PAD 2019'!AI65</f>
        <v>5124787911.76369</v>
      </c>
      <c r="AC10" s="64">
        <f>'Matriz PAD 2019'!AJ65</f>
        <v>5107515000</v>
      </c>
      <c r="AD10" s="23">
        <f>'Matriz PAD 2019'!AK65</f>
        <v>0.99662953627328832</v>
      </c>
      <c r="AE10" s="64" t="str">
        <f>'Matriz PAD 2019'!AL63</f>
        <v>No aplica</v>
      </c>
      <c r="AF10" s="64" t="str">
        <f>'Matriz PAD 2019'!AM63</f>
        <v>No aplica</v>
      </c>
      <c r="AG10" s="23" t="str">
        <f>'Matriz PAD 2019'!AN63</f>
        <v>No aplica</v>
      </c>
    </row>
    <row r="11" spans="1:33" ht="108" x14ac:dyDescent="0.35">
      <c r="A11" s="17" t="s">
        <v>16</v>
      </c>
      <c r="B11" s="31" t="s">
        <v>94</v>
      </c>
      <c r="C11" s="31" t="s">
        <v>372</v>
      </c>
      <c r="D11" s="31" t="s">
        <v>333</v>
      </c>
      <c r="E11" s="31" t="s">
        <v>334</v>
      </c>
      <c r="F11" s="19" t="s">
        <v>373</v>
      </c>
      <c r="G11" s="20" t="s">
        <v>73</v>
      </c>
      <c r="H11" s="38">
        <f>'Matriz PAD 2019'!O64</f>
        <v>16</v>
      </c>
      <c r="I11" s="22">
        <f>'Matriz PAD 2019'!P64</f>
        <v>0</v>
      </c>
      <c r="J11" s="23">
        <f>'Matriz PAD 2019'!Q64</f>
        <v>0</v>
      </c>
      <c r="K11" s="100">
        <f>'Matriz PAD 2019'!R64</f>
        <v>0</v>
      </c>
      <c r="L11" s="22">
        <f>'Matriz PAD 2019'!S64</f>
        <v>3</v>
      </c>
      <c r="M11" s="23">
        <f>'Matriz PAD 2019'!T64</f>
        <v>0.1875</v>
      </c>
      <c r="N11" s="163">
        <f>'Matriz PAD 2019'!U64</f>
        <v>0.1875</v>
      </c>
      <c r="O11" s="22">
        <f>'Matriz PAD 2019'!V64</f>
        <v>10</v>
      </c>
      <c r="P11" s="23">
        <f>'Matriz PAD 2019'!W64</f>
        <v>0.625</v>
      </c>
      <c r="Q11" s="23">
        <f>'Matriz PAD 2019'!X64</f>
        <v>0.625</v>
      </c>
      <c r="R11" s="22">
        <f>'Matriz PAD 2019'!Y64</f>
        <v>16</v>
      </c>
      <c r="S11" s="23">
        <f>'Matriz PAD 2019'!Z64</f>
        <v>1</v>
      </c>
      <c r="T11" s="291">
        <f>'Matriz PAD 2019'!AA64</f>
        <v>1</v>
      </c>
      <c r="U11" s="64" t="str">
        <f>'Matriz PAD 2019'!AB64</f>
        <v>No aplica</v>
      </c>
      <c r="V11" s="64" t="str">
        <f>'Matriz PAD 2019'!AC64</f>
        <v>No aplica</v>
      </c>
      <c r="W11" s="64" t="str">
        <f>'Matriz PAD 2019'!AD64</f>
        <v>No aplica</v>
      </c>
      <c r="X11" s="23" t="str">
        <f>'Matriz PAD 2019'!AE64</f>
        <v>No aplica</v>
      </c>
      <c r="Y11" s="64" t="str">
        <f>'Matriz PAD 2019'!AF64</f>
        <v>No aplica</v>
      </c>
      <c r="Z11" s="64" t="str">
        <f>'Matriz PAD 2019'!AG64</f>
        <v>No aplica</v>
      </c>
      <c r="AA11" s="23" t="str">
        <f>'Matriz PAD 2019'!AH64</f>
        <v>No aplica</v>
      </c>
      <c r="AB11" s="64">
        <f>'Matriz PAD 2019'!AI66</f>
        <v>218992543.60000002</v>
      </c>
      <c r="AC11" s="64">
        <f>'Matriz PAD 2019'!AJ66</f>
        <v>218992543.60000002</v>
      </c>
      <c r="AD11" s="23">
        <f>'Matriz PAD 2019'!AK66</f>
        <v>1</v>
      </c>
      <c r="AE11" s="64" t="str">
        <f>'Matriz PAD 2019'!AL64</f>
        <v>No aplica</v>
      </c>
      <c r="AF11" s="64" t="str">
        <f>'Matriz PAD 2019'!AM64</f>
        <v>No aplica</v>
      </c>
      <c r="AG11" s="23" t="str">
        <f>'Matriz PAD 2019'!AN64</f>
        <v>No aplica</v>
      </c>
    </row>
    <row r="12" spans="1:33" ht="60" x14ac:dyDescent="0.35">
      <c r="A12" s="17" t="s">
        <v>16</v>
      </c>
      <c r="B12" s="31" t="s">
        <v>94</v>
      </c>
      <c r="C12" s="31" t="s">
        <v>376</v>
      </c>
      <c r="D12" s="31" t="s">
        <v>377</v>
      </c>
      <c r="E12" s="31" t="s">
        <v>378</v>
      </c>
      <c r="F12" s="19" t="s">
        <v>379</v>
      </c>
      <c r="G12" s="20" t="s">
        <v>112</v>
      </c>
      <c r="H12" s="38">
        <f>'Matriz PAD 2019'!O65</f>
        <v>7520</v>
      </c>
      <c r="I12" s="22">
        <f>'Matriz PAD 2019'!P65</f>
        <v>7120</v>
      </c>
      <c r="J12" s="23">
        <f>'Matriz PAD 2019'!Q65</f>
        <v>0.94680851063829785</v>
      </c>
      <c r="K12" s="99">
        <f>'Matriz PAD 2019'!R65</f>
        <v>0.94680851063829785</v>
      </c>
      <c r="L12" s="22">
        <f>'Matriz PAD 2019'!S65</f>
        <v>7188</v>
      </c>
      <c r="M12" s="23">
        <f>'Matriz PAD 2019'!T65</f>
        <v>0.95585106382978724</v>
      </c>
      <c r="N12" s="99">
        <f>'Matriz PAD 2019'!U65</f>
        <v>0.95585106382978724</v>
      </c>
      <c r="O12" s="22">
        <f>'Matriz PAD 2019'!V65</f>
        <v>7435</v>
      </c>
      <c r="P12" s="23">
        <f>'Matriz PAD 2019'!W65</f>
        <v>0.98869680851063835</v>
      </c>
      <c r="Q12" s="23">
        <f>'Matriz PAD 2019'!X65</f>
        <v>0.98869680851063835</v>
      </c>
      <c r="R12" s="22">
        <f>'Matriz PAD 2019'!Y65</f>
        <v>7906</v>
      </c>
      <c r="S12" s="23">
        <f>'Matriz PAD 2019'!Z65</f>
        <v>1.0513297872340426</v>
      </c>
      <c r="T12" s="291">
        <f>'Matriz PAD 2019'!AA65</f>
        <v>1</v>
      </c>
      <c r="U12" s="64">
        <f>'Matriz PAD 2019'!AB65</f>
        <v>6502932979</v>
      </c>
      <c r="V12" s="64">
        <f>'Matriz PAD 2019'!AC65</f>
        <v>6502932979</v>
      </c>
      <c r="W12" s="64">
        <f>'Matriz PAD 2019'!AD65</f>
        <v>1856841995.9342968</v>
      </c>
      <c r="X12" s="23">
        <f>'Matriz PAD 2019'!AE65</f>
        <v>0.28553915624390086</v>
      </c>
      <c r="Y12" s="64">
        <f>'Matriz PAD 2019'!AF65</f>
        <v>6502932978.999999</v>
      </c>
      <c r="Z12" s="64">
        <f>'Matriz PAD 2019'!AG65</f>
        <v>2996805000</v>
      </c>
      <c r="AA12" s="23">
        <f>'Matriz PAD 2019'!AH65</f>
        <v>0.46083897983842353</v>
      </c>
      <c r="AB12" s="64">
        <f>'Matriz PAD 2019'!AI67</f>
        <v>4443870707.915</v>
      </c>
      <c r="AC12" s="64">
        <f>'Matriz PAD 2019'!AJ67</f>
        <v>4443870707.915</v>
      </c>
      <c r="AD12" s="23">
        <f>'Matriz PAD 2019'!AK67</f>
        <v>1</v>
      </c>
      <c r="AE12" s="64">
        <f>'Matriz PAD 2019'!AL65</f>
        <v>6754665000.000001</v>
      </c>
      <c r="AF12" s="64">
        <f>'Matriz PAD 2019'!AM65</f>
        <v>6754665000.000001</v>
      </c>
      <c r="AG12" s="23">
        <f>'Matriz PAD 2019'!AN65</f>
        <v>1</v>
      </c>
    </row>
    <row r="13" spans="1:33" ht="48" x14ac:dyDescent="0.35">
      <c r="A13" s="17" t="s">
        <v>16</v>
      </c>
      <c r="B13" s="31" t="s">
        <v>94</v>
      </c>
      <c r="C13" s="31" t="s">
        <v>384</v>
      </c>
      <c r="D13" s="31" t="s">
        <v>377</v>
      </c>
      <c r="E13" s="31" t="s">
        <v>385</v>
      </c>
      <c r="F13" s="19" t="s">
        <v>386</v>
      </c>
      <c r="G13" s="20" t="s">
        <v>112</v>
      </c>
      <c r="H13" s="38" t="str">
        <f>'Matriz PAD 2019'!O66</f>
        <v>(por demanda)</v>
      </c>
      <c r="I13" s="22">
        <f>'Matriz PAD 2019'!P66</f>
        <v>25</v>
      </c>
      <c r="J13" s="23" t="str">
        <f>'Matriz PAD 2019'!Q66</f>
        <v>(por demanda)</v>
      </c>
      <c r="K13" s="99">
        <f>'Matriz PAD 2019'!R66</f>
        <v>1</v>
      </c>
      <c r="L13" s="22">
        <f>'Matriz PAD 2019'!S66</f>
        <v>65</v>
      </c>
      <c r="M13" s="23" t="str">
        <f>'Matriz PAD 2019'!T66</f>
        <v>(por demanda)</v>
      </c>
      <c r="N13" s="99">
        <f>'Matriz PAD 2019'!U66</f>
        <v>1</v>
      </c>
      <c r="O13" s="22">
        <f>'Matriz PAD 2019'!V66</f>
        <v>73</v>
      </c>
      <c r="P13" s="23" t="str">
        <f>'Matriz PAD 2019'!W66</f>
        <v>(por demanda)</v>
      </c>
      <c r="Q13" s="23">
        <f>'Matriz PAD 2019'!X66</f>
        <v>1</v>
      </c>
      <c r="R13" s="22">
        <f>'Matriz PAD 2019'!Y66</f>
        <v>73</v>
      </c>
      <c r="S13" s="23" t="str">
        <f>'Matriz PAD 2019'!Z66</f>
        <v>(por demanda)</v>
      </c>
      <c r="T13" s="291">
        <f>'Matriz PAD 2019'!AA66</f>
        <v>1</v>
      </c>
      <c r="U13" s="64">
        <f>'Matriz PAD 2019'!AB66</f>
        <v>102805772</v>
      </c>
      <c r="V13" s="64">
        <f>'Matriz PAD 2019'!AC66</f>
        <v>102805772</v>
      </c>
      <c r="W13" s="64">
        <f>'Matriz PAD 2019'!AD66</f>
        <v>32699296.000000004</v>
      </c>
      <c r="X13" s="23">
        <f>'Matriz PAD 2019'!AE66</f>
        <v>0.31806867808939759</v>
      </c>
      <c r="Y13" s="64">
        <f>'Matriz PAD 2019'!AF66</f>
        <v>102805772</v>
      </c>
      <c r="Z13" s="64">
        <f>'Matriz PAD 2019'!AG66</f>
        <v>85332797.280000001</v>
      </c>
      <c r="AA13" s="23">
        <f>'Matriz PAD 2019'!AH66</f>
        <v>0.83003897174178121</v>
      </c>
      <c r="AB13" s="64">
        <f>'Matriz PAD 2019'!AI68</f>
        <v>837034067.00489831</v>
      </c>
      <c r="AC13" s="64">
        <f>'Matriz PAD 2019'!AJ68</f>
        <v>747857147</v>
      </c>
      <c r="AD13" s="23">
        <f>'Matriz PAD 2019'!AK68</f>
        <v>0.89346082373445801</v>
      </c>
      <c r="AE13" s="64">
        <f>'Matriz PAD 2019'!AL66</f>
        <v>333088012.60000002</v>
      </c>
      <c r="AF13" s="64">
        <f>'Matriz PAD 2019'!AM66</f>
        <v>333088012.60000002</v>
      </c>
      <c r="AG13" s="23">
        <f>'Matriz PAD 2019'!AN66</f>
        <v>1</v>
      </c>
    </row>
    <row r="14" spans="1:33" ht="60" x14ac:dyDescent="0.35">
      <c r="A14" s="17" t="s">
        <v>16</v>
      </c>
      <c r="B14" s="31" t="s">
        <v>94</v>
      </c>
      <c r="C14" s="31" t="s">
        <v>384</v>
      </c>
      <c r="D14" s="31" t="s">
        <v>377</v>
      </c>
      <c r="E14" s="31" t="s">
        <v>390</v>
      </c>
      <c r="F14" s="19" t="s">
        <v>391</v>
      </c>
      <c r="G14" s="20" t="s">
        <v>112</v>
      </c>
      <c r="H14" s="38">
        <f>'Matriz PAD 2019'!O67</f>
        <v>592</v>
      </c>
      <c r="I14" s="22">
        <f>'Matriz PAD 2019'!P67</f>
        <v>341</v>
      </c>
      <c r="J14" s="23">
        <f>'Matriz PAD 2019'!Q67</f>
        <v>0.57601351351351349</v>
      </c>
      <c r="K14" s="99">
        <f>'Matriz PAD 2019'!R67</f>
        <v>0.57601351351351349</v>
      </c>
      <c r="L14" s="22">
        <f>'Matriz PAD 2019'!S67</f>
        <v>438</v>
      </c>
      <c r="M14" s="23">
        <f>'Matriz PAD 2019'!T67</f>
        <v>0.73986486486486491</v>
      </c>
      <c r="N14" s="99">
        <f>'Matriz PAD 2019'!U67</f>
        <v>0.73986486486486491</v>
      </c>
      <c r="O14" s="22">
        <f>'Matriz PAD 2019'!V67</f>
        <v>534</v>
      </c>
      <c r="P14" s="23">
        <f>'Matriz PAD 2019'!W67</f>
        <v>0.90202702702702697</v>
      </c>
      <c r="Q14" s="23">
        <f>'Matriz PAD 2019'!X67</f>
        <v>0.90202702702702697</v>
      </c>
      <c r="R14" s="22">
        <f>'Matriz PAD 2019'!Y67</f>
        <v>579</v>
      </c>
      <c r="S14" s="23">
        <f>'Matriz PAD 2019'!Z67</f>
        <v>0.97804054054054057</v>
      </c>
      <c r="T14" s="291">
        <f>'Matriz PAD 2019'!AA67</f>
        <v>0.97804054054054057</v>
      </c>
      <c r="U14" s="64">
        <f>'Matriz PAD 2019'!AB67</f>
        <v>3529437612</v>
      </c>
      <c r="V14" s="64">
        <f>'Matriz PAD 2019'!AC67</f>
        <v>3529437612</v>
      </c>
      <c r="W14" s="64">
        <f>'Matriz PAD 2019'!AD67</f>
        <v>1246019634</v>
      </c>
      <c r="X14" s="23">
        <f>'Matriz PAD 2019'!AE67</f>
        <v>0.35303631087388093</v>
      </c>
      <c r="Y14" s="64">
        <f>'Matriz PAD 2019'!AF67</f>
        <v>3529437612</v>
      </c>
      <c r="Z14" s="64">
        <f>'Matriz PAD 2019'!AG67</f>
        <v>2287561169.2200003</v>
      </c>
      <c r="AA14" s="23">
        <f>'Matriz PAD 2019'!AH67</f>
        <v>0.64813758470821226</v>
      </c>
      <c r="AB14" s="64">
        <f>'Matriz PAD 2019'!AI69</f>
        <v>47151635.785100006</v>
      </c>
      <c r="AC14" s="64">
        <f>'Matriz PAD 2019'!AJ69</f>
        <v>47151635.785100006</v>
      </c>
      <c r="AD14" s="23">
        <f>'Matriz PAD 2019'!AK69</f>
        <v>1</v>
      </c>
      <c r="AE14" s="64">
        <f>'Matriz PAD 2019'!AL67</f>
        <v>6051559894.0400009</v>
      </c>
      <c r="AF14" s="64">
        <f>'Matriz PAD 2019'!AM67</f>
        <v>6051559894.0400009</v>
      </c>
      <c r="AG14" s="23">
        <f>'Matriz PAD 2019'!AN67</f>
        <v>1</v>
      </c>
    </row>
    <row r="15" spans="1:33" ht="60" x14ac:dyDescent="0.35">
      <c r="A15" s="17" t="s">
        <v>16</v>
      </c>
      <c r="B15" s="31" t="s">
        <v>94</v>
      </c>
      <c r="C15" s="31" t="s">
        <v>384</v>
      </c>
      <c r="D15" s="31" t="s">
        <v>377</v>
      </c>
      <c r="E15" s="31" t="s">
        <v>394</v>
      </c>
      <c r="F15" s="19" t="s">
        <v>395</v>
      </c>
      <c r="G15" s="20" t="s">
        <v>112</v>
      </c>
      <c r="H15" s="38" t="str">
        <f>'Matriz PAD 2019'!O68</f>
        <v>(por demanda)</v>
      </c>
      <c r="I15" s="22">
        <f>'Matriz PAD 2019'!P68</f>
        <v>54</v>
      </c>
      <c r="J15" s="23" t="str">
        <f>'Matriz PAD 2019'!Q68</f>
        <v>(por demanda)</v>
      </c>
      <c r="K15" s="99">
        <f>'Matriz PAD 2019'!R68</f>
        <v>1</v>
      </c>
      <c r="L15" s="22">
        <f>'Matriz PAD 2019'!S68</f>
        <v>57</v>
      </c>
      <c r="M15" s="23" t="str">
        <f>'Matriz PAD 2019'!T68</f>
        <v>(por demanda)</v>
      </c>
      <c r="N15" s="99">
        <f>'Matriz PAD 2019'!U68</f>
        <v>1</v>
      </c>
      <c r="O15" s="22">
        <f>'Matriz PAD 2019'!V68</f>
        <v>57</v>
      </c>
      <c r="P15" s="23" t="str">
        <f>'Matriz PAD 2019'!W68</f>
        <v>(por demanda)</v>
      </c>
      <c r="Q15" s="23">
        <f>'Matriz PAD 2019'!X68</f>
        <v>1</v>
      </c>
      <c r="R15" s="22">
        <f>'Matriz PAD 2019'!Y68</f>
        <v>60</v>
      </c>
      <c r="S15" s="23" t="str">
        <f>'Matriz PAD 2019'!Z68</f>
        <v>(por demanda)</v>
      </c>
      <c r="T15" s="291">
        <f>'Matriz PAD 2019'!AA68</f>
        <v>1</v>
      </c>
      <c r="U15" s="64">
        <f>'Matriz PAD 2019'!AB68</f>
        <v>866754214</v>
      </c>
      <c r="V15" s="64">
        <f>'Matriz PAD 2019'!AC68</f>
        <v>866754214</v>
      </c>
      <c r="W15" s="64">
        <f>'Matriz PAD 2019'!AD68</f>
        <v>243144200</v>
      </c>
      <c r="X15" s="23">
        <f>'Matriz PAD 2019'!AE68</f>
        <v>0.28052266267954945</v>
      </c>
      <c r="Y15" s="64">
        <f>'Matriz PAD 2019'!AF68</f>
        <v>866754214</v>
      </c>
      <c r="Z15" s="64">
        <f>'Matriz PAD 2019'!AG68</f>
        <v>417052356.00000006</v>
      </c>
      <c r="AA15" s="23">
        <f>'Matriz PAD 2019'!AH68</f>
        <v>0.48116565141960771</v>
      </c>
      <c r="AB15" s="64">
        <f>'Matriz PAD 2019'!AI70</f>
        <v>442312094.53999996</v>
      </c>
      <c r="AC15" s="64">
        <f>'Matriz PAD 2019'!AJ70</f>
        <v>442312094.53999996</v>
      </c>
      <c r="AD15" s="23">
        <f>'Matriz PAD 2019'!AK70</f>
        <v>1</v>
      </c>
      <c r="AE15" s="64">
        <f>'Matriz PAD 2019'!AL68</f>
        <v>1010797092</v>
      </c>
      <c r="AF15" s="64">
        <f>'Matriz PAD 2019'!AM68</f>
        <v>1010797092</v>
      </c>
      <c r="AG15" s="23">
        <f>'Matriz PAD 2019'!AN68</f>
        <v>1</v>
      </c>
    </row>
    <row r="16" spans="1:33" ht="84" x14ac:dyDescent="0.35">
      <c r="A16" s="17" t="s">
        <v>16</v>
      </c>
      <c r="B16" s="31" t="s">
        <v>94</v>
      </c>
      <c r="C16" s="31" t="s">
        <v>384</v>
      </c>
      <c r="D16" s="31" t="s">
        <v>399</v>
      </c>
      <c r="E16" s="31" t="s">
        <v>400</v>
      </c>
      <c r="F16" s="19" t="s">
        <v>401</v>
      </c>
      <c r="G16" s="20" t="s">
        <v>112</v>
      </c>
      <c r="H16" s="38" t="str">
        <f>'Matriz PAD 2019'!O69</f>
        <v>(por demanda)</v>
      </c>
      <c r="I16" s="22">
        <f>'Matriz PAD 2019'!P69</f>
        <v>1</v>
      </c>
      <c r="J16" s="23" t="str">
        <f>'Matriz PAD 2019'!Q69</f>
        <v>(por demanda)</v>
      </c>
      <c r="K16" s="99">
        <f>'Matriz PAD 2019'!R69</f>
        <v>1</v>
      </c>
      <c r="L16" s="22">
        <f>'Matriz PAD 2019'!S69</f>
        <v>1</v>
      </c>
      <c r="M16" s="23" t="str">
        <f>'Matriz PAD 2019'!T69</f>
        <v>(por demanda)</v>
      </c>
      <c r="N16" s="99">
        <f>'Matriz PAD 2019'!U69</f>
        <v>1</v>
      </c>
      <c r="O16" s="22">
        <f>'Matriz PAD 2019'!V69</f>
        <v>2</v>
      </c>
      <c r="P16" s="23" t="str">
        <f>'Matriz PAD 2019'!W69</f>
        <v>(por demanda)</v>
      </c>
      <c r="Q16" s="23">
        <f>'Matriz PAD 2019'!X69</f>
        <v>1</v>
      </c>
      <c r="R16" s="22">
        <f>'Matriz PAD 2019'!Y69</f>
        <v>2</v>
      </c>
      <c r="S16" s="23" t="str">
        <f>'Matriz PAD 2019'!Z69</f>
        <v>(por demanda)</v>
      </c>
      <c r="T16" s="291">
        <f>'Matriz PAD 2019'!AA69</f>
        <v>1</v>
      </c>
      <c r="U16" s="64">
        <f>'Matriz PAD 2019'!AB69</f>
        <v>45700272</v>
      </c>
      <c r="V16" s="64">
        <f>'Matriz PAD 2019'!AC69</f>
        <v>45700272</v>
      </c>
      <c r="W16" s="64">
        <f>'Matriz PAD 2019'!AD69</f>
        <v>12105504.510000002</v>
      </c>
      <c r="X16" s="23">
        <f>'Matriz PAD 2019'!AE69</f>
        <v>0.26488911291381378</v>
      </c>
      <c r="Y16" s="64">
        <f>'Matriz PAD 2019'!AF69</f>
        <v>45526095.883989237</v>
      </c>
      <c r="Z16" s="64">
        <f>'Matriz PAD 2019'!AG69</f>
        <v>20924434.117400002</v>
      </c>
      <c r="AA16" s="23">
        <f>'Matriz PAD 2019'!AH69</f>
        <v>0.45961406773645119</v>
      </c>
      <c r="AB16" s="64">
        <f>'Matriz PAD 2019'!AI71</f>
        <v>1286372521.5427549</v>
      </c>
      <c r="AC16" s="64">
        <f>'Matriz PAD 2019'!AJ71</f>
        <v>644905254.18000019</v>
      </c>
      <c r="AD16" s="23">
        <f>'Matriz PAD 2019'!AK71</f>
        <v>0.50133631073412632</v>
      </c>
      <c r="AE16" s="64">
        <f>'Matriz PAD 2019'!AL69</f>
        <v>72662247.243300006</v>
      </c>
      <c r="AF16" s="64">
        <f>'Matriz PAD 2019'!AM69</f>
        <v>72662247.243300006</v>
      </c>
      <c r="AG16" s="23">
        <f>'Matriz PAD 2019'!AN69</f>
        <v>1</v>
      </c>
    </row>
    <row r="17" spans="1:33" ht="108" x14ac:dyDescent="0.35">
      <c r="A17" s="17" t="s">
        <v>16</v>
      </c>
      <c r="B17" s="31" t="s">
        <v>94</v>
      </c>
      <c r="C17" s="31" t="s">
        <v>384</v>
      </c>
      <c r="D17" s="31" t="s">
        <v>399</v>
      </c>
      <c r="E17" s="31" t="s">
        <v>400</v>
      </c>
      <c r="F17" s="19" t="s">
        <v>405</v>
      </c>
      <c r="G17" s="20" t="s">
        <v>112</v>
      </c>
      <c r="H17" s="38" t="str">
        <f>'Matriz PAD 2019'!O70</f>
        <v>(por demanda)</v>
      </c>
      <c r="I17" s="22">
        <f>'Matriz PAD 2019'!P70</f>
        <v>27</v>
      </c>
      <c r="J17" s="23" t="str">
        <f>'Matriz PAD 2019'!Q70</f>
        <v>(por demanda)</v>
      </c>
      <c r="K17" s="99">
        <f>'Matriz PAD 2019'!R70</f>
        <v>1</v>
      </c>
      <c r="L17" s="22">
        <f>'Matriz PAD 2019'!S70</f>
        <v>30</v>
      </c>
      <c r="M17" s="23" t="str">
        <f>'Matriz PAD 2019'!T70</f>
        <v>(por demanda)</v>
      </c>
      <c r="N17" s="99">
        <f>'Matriz PAD 2019'!U70</f>
        <v>1</v>
      </c>
      <c r="O17" s="22">
        <f>'Matriz PAD 2019'!V70</f>
        <v>34</v>
      </c>
      <c r="P17" s="23" t="str">
        <f>'Matriz PAD 2019'!W70</f>
        <v>(por demanda)</v>
      </c>
      <c r="Q17" s="23">
        <f>'Matriz PAD 2019'!X70</f>
        <v>1</v>
      </c>
      <c r="R17" s="22">
        <f>'Matriz PAD 2019'!Y70</f>
        <v>35</v>
      </c>
      <c r="S17" s="23" t="str">
        <f>'Matriz PAD 2019'!Z70</f>
        <v>(por demanda)</v>
      </c>
      <c r="T17" s="291">
        <f>'Matriz PAD 2019'!AA70</f>
        <v>1</v>
      </c>
      <c r="U17" s="64">
        <f>'Matriz PAD 2019'!AB70</f>
        <v>219593209</v>
      </c>
      <c r="V17" s="64">
        <f>'Matriz PAD 2019'!AC70</f>
        <v>219593209</v>
      </c>
      <c r="W17" s="64">
        <f>'Matriz PAD 2019'!AD70</f>
        <v>112621392</v>
      </c>
      <c r="X17" s="23">
        <f>'Matriz PAD 2019'!AE70</f>
        <v>0.51286372885966613</v>
      </c>
      <c r="Y17" s="64">
        <f>'Matriz PAD 2019'!AF70</f>
        <v>221527842.25</v>
      </c>
      <c r="Z17" s="64">
        <f>'Matriz PAD 2019'!AG70</f>
        <v>221527842.25</v>
      </c>
      <c r="AA17" s="23">
        <f>'Matriz PAD 2019'!AH70</f>
        <v>1</v>
      </c>
      <c r="AB17" s="64">
        <f>'Matriz PAD 2019'!AI72</f>
        <v>796305445.08365369</v>
      </c>
      <c r="AC17" s="64">
        <f>'Matriz PAD 2019'!AJ72</f>
        <v>442985647.59000003</v>
      </c>
      <c r="AD17" s="23">
        <f>'Matriz PAD 2019'!AK72</f>
        <v>0.55630116599725543</v>
      </c>
      <c r="AE17" s="64">
        <f>'Matriz PAD 2019'!AL70</f>
        <v>605096329.95000005</v>
      </c>
      <c r="AF17" s="64">
        <f>'Matriz PAD 2019'!AM70</f>
        <v>605096329.95000005</v>
      </c>
      <c r="AG17" s="23">
        <f>'Matriz PAD 2019'!AN70</f>
        <v>1</v>
      </c>
    </row>
    <row r="18" spans="1:33" ht="144" x14ac:dyDescent="0.35">
      <c r="A18" s="17" t="s">
        <v>16</v>
      </c>
      <c r="B18" s="31" t="s">
        <v>94</v>
      </c>
      <c r="C18" s="31" t="s">
        <v>384</v>
      </c>
      <c r="D18" s="31" t="s">
        <v>399</v>
      </c>
      <c r="E18" s="31" t="s">
        <v>400</v>
      </c>
      <c r="F18" s="19" t="s">
        <v>409</v>
      </c>
      <c r="G18" s="20" t="s">
        <v>112</v>
      </c>
      <c r="H18" s="38">
        <f>'Matriz PAD 2019'!O71</f>
        <v>243</v>
      </c>
      <c r="I18" s="22">
        <f>'Matriz PAD 2019'!P71</f>
        <v>137</v>
      </c>
      <c r="J18" s="23">
        <f>'Matriz PAD 2019'!Q71</f>
        <v>0.56378600823045266</v>
      </c>
      <c r="K18" s="99">
        <f>'Matriz PAD 2019'!R71</f>
        <v>0.56378600823045266</v>
      </c>
      <c r="L18" s="22">
        <f>'Matriz PAD 2019'!S71</f>
        <v>160</v>
      </c>
      <c r="M18" s="23">
        <f>'Matriz PAD 2019'!T71</f>
        <v>0.65843621399176955</v>
      </c>
      <c r="N18" s="99">
        <f>'Matriz PAD 2019'!U71</f>
        <v>0.65843621399176955</v>
      </c>
      <c r="O18" s="22">
        <f>'Matriz PAD 2019'!V71</f>
        <v>170</v>
      </c>
      <c r="P18" s="23">
        <f>'Matriz PAD 2019'!W71</f>
        <v>0.69958847736625518</v>
      </c>
      <c r="Q18" s="23">
        <f>'Matriz PAD 2019'!X71</f>
        <v>0.69958847736625518</v>
      </c>
      <c r="R18" s="22">
        <f>'Matriz PAD 2019'!Y71</f>
        <v>166</v>
      </c>
      <c r="S18" s="23">
        <f>'Matriz PAD 2019'!Z71</f>
        <v>0.6831275720164609</v>
      </c>
      <c r="T18" s="291">
        <f>'Matriz PAD 2019'!AA71</f>
        <v>0.6831275720164609</v>
      </c>
      <c r="U18" s="64">
        <f>'Matriz PAD 2019'!AB71</f>
        <v>1572177172</v>
      </c>
      <c r="V18" s="64">
        <f>'Matriz PAD 2019'!AC71</f>
        <v>1572177172</v>
      </c>
      <c r="W18" s="64">
        <f>'Matriz PAD 2019'!AD71</f>
        <v>160654791.00000003</v>
      </c>
      <c r="X18" s="23">
        <f>'Matriz PAD 2019'!AE71</f>
        <v>0.1021861873211323</v>
      </c>
      <c r="Y18" s="64">
        <f>'Matriz PAD 2019'!AF71</f>
        <v>1566185178.921715</v>
      </c>
      <c r="Z18" s="64">
        <f>'Matriz PAD 2019'!AG71</f>
        <v>315096573.09000003</v>
      </c>
      <c r="AA18" s="23">
        <f>'Matriz PAD 2019'!AH71</f>
        <v>0.20118730360284554</v>
      </c>
      <c r="AB18" s="64">
        <f>'Matriz PAD 2019'!AI73</f>
        <v>3958637.2549629598</v>
      </c>
      <c r="AC18" s="64">
        <f>'Matriz PAD 2019'!AJ73</f>
        <v>3958637.2549629598</v>
      </c>
      <c r="AD18" s="23">
        <f>'Matriz PAD 2019'!AK73</f>
        <v>1</v>
      </c>
      <c r="AE18" s="64">
        <f>'Matriz PAD 2019'!AL71</f>
        <v>877356560.58000016</v>
      </c>
      <c r="AF18" s="64">
        <f>'Matriz PAD 2019'!AM71</f>
        <v>877356560.58000016</v>
      </c>
      <c r="AG18" s="23">
        <f>'Matriz PAD 2019'!AN71</f>
        <v>1</v>
      </c>
    </row>
    <row r="19" spans="1:33" ht="132" x14ac:dyDescent="0.35">
      <c r="A19" s="17" t="s">
        <v>16</v>
      </c>
      <c r="B19" s="31" t="s">
        <v>94</v>
      </c>
      <c r="C19" s="31" t="s">
        <v>384</v>
      </c>
      <c r="D19" s="31" t="s">
        <v>399</v>
      </c>
      <c r="E19" s="31" t="s">
        <v>400</v>
      </c>
      <c r="F19" s="19" t="s">
        <v>413</v>
      </c>
      <c r="G19" s="20" t="s">
        <v>112</v>
      </c>
      <c r="H19" s="38" t="str">
        <f>'Matriz PAD 2019'!O72</f>
        <v>(por demanda)</v>
      </c>
      <c r="I19" s="22">
        <f>'Matriz PAD 2019'!P72</f>
        <v>36</v>
      </c>
      <c r="J19" s="23" t="str">
        <f>'Matriz PAD 2019'!Q72</f>
        <v>(por demanda)</v>
      </c>
      <c r="K19" s="99">
        <f>'Matriz PAD 2019'!R72</f>
        <v>1</v>
      </c>
      <c r="L19" s="22">
        <f>'Matriz PAD 2019'!S72</f>
        <v>36</v>
      </c>
      <c r="M19" s="23" t="str">
        <f>'Matriz PAD 2019'!T72</f>
        <v>(por demanda)</v>
      </c>
      <c r="N19" s="99">
        <f>'Matriz PAD 2019'!U72</f>
        <v>1</v>
      </c>
      <c r="O19" s="22">
        <f>'Matriz PAD 2019'!V72</f>
        <v>36</v>
      </c>
      <c r="P19" s="23" t="str">
        <f>'Matriz PAD 2019'!W72</f>
        <v>(por demanda)</v>
      </c>
      <c r="Q19" s="23">
        <f>'Matriz PAD 2019'!X72</f>
        <v>1</v>
      </c>
      <c r="R19" s="22">
        <f>'Matriz PAD 2019'!Y72</f>
        <v>24</v>
      </c>
      <c r="S19" s="23" t="str">
        <f>'Matriz PAD 2019'!Z72</f>
        <v>(por demanda)</v>
      </c>
      <c r="T19" s="291">
        <f>'Matriz PAD 2019'!AA72</f>
        <v>1</v>
      </c>
      <c r="U19" s="64">
        <f>'Matriz PAD 2019'!AB72</f>
        <v>823943021</v>
      </c>
      <c r="V19" s="64">
        <f>'Matriz PAD 2019'!AC72</f>
        <v>823943021</v>
      </c>
      <c r="W19" s="64">
        <f>'Matriz PAD 2019'!AD72</f>
        <v>136175355</v>
      </c>
      <c r="X19" s="23">
        <f>'Matriz PAD 2019'!AE72</f>
        <v>0.16527278164784651</v>
      </c>
      <c r="Y19" s="64">
        <f>'Matriz PAD 2019'!AF72</f>
        <v>820802750.95495629</v>
      </c>
      <c r="Z19" s="64">
        <f>'Matriz PAD 2019'!AG72</f>
        <v>245530420.47000003</v>
      </c>
      <c r="AA19" s="23">
        <f>'Matriz PAD 2019'!AH72</f>
        <v>0.2991344999567066</v>
      </c>
      <c r="AB19" s="64">
        <f>'Matriz PAD 2019'!AI74</f>
        <v>1080185813.8810666</v>
      </c>
      <c r="AC19" s="64">
        <f>'Matriz PAD 2019'!AJ74</f>
        <v>1080185813.8810666</v>
      </c>
      <c r="AD19" s="23">
        <f>'Matriz PAD 2019'!AK74</f>
        <v>1</v>
      </c>
      <c r="AE19" s="64">
        <f>'Matriz PAD 2019'!AL72</f>
        <v>583642759.67999995</v>
      </c>
      <c r="AF19" s="64">
        <f>'Matriz PAD 2019'!AM72</f>
        <v>583642759.67999995</v>
      </c>
      <c r="AG19" s="23">
        <f>'Matriz PAD 2019'!AN72</f>
        <v>1</v>
      </c>
    </row>
    <row r="20" spans="1:33" ht="48" x14ac:dyDescent="0.35">
      <c r="A20" s="17" t="s">
        <v>16</v>
      </c>
      <c r="B20" s="31" t="s">
        <v>94</v>
      </c>
      <c r="C20" s="31" t="s">
        <v>384</v>
      </c>
      <c r="D20" s="31" t="s">
        <v>417</v>
      </c>
      <c r="E20" s="31" t="s">
        <v>418</v>
      </c>
      <c r="F20" s="19" t="s">
        <v>790</v>
      </c>
      <c r="G20" s="20" t="s">
        <v>112</v>
      </c>
      <c r="H20" s="38">
        <f>'Matriz PAD 2019'!O73</f>
        <v>380</v>
      </c>
      <c r="I20" s="22">
        <f>'Matriz PAD 2019'!P73</f>
        <v>21</v>
      </c>
      <c r="J20" s="23">
        <f>'Matriz PAD 2019'!Q73</f>
        <v>5.526315789473684E-2</v>
      </c>
      <c r="K20" s="100">
        <f>'Matriz PAD 2019'!R73</f>
        <v>5.526315789473684E-2</v>
      </c>
      <c r="L20" s="22">
        <f>'Matriz PAD 2019'!S73</f>
        <v>28</v>
      </c>
      <c r="M20" s="23">
        <f>'Matriz PAD 2019'!T73</f>
        <v>7.3684210526315783E-2</v>
      </c>
      <c r="N20" s="163">
        <f>'Matriz PAD 2019'!U73</f>
        <v>7.3684210526315783E-2</v>
      </c>
      <c r="O20" s="22">
        <f>'Matriz PAD 2019'!V73</f>
        <v>39</v>
      </c>
      <c r="P20" s="23">
        <f>'Matriz PAD 2019'!W73</f>
        <v>0.10263157894736842</v>
      </c>
      <c r="Q20" s="23">
        <f>'Matriz PAD 2019'!X73</f>
        <v>0.10263157894736842</v>
      </c>
      <c r="R20" s="22">
        <f>'Matriz PAD 2019'!Y73</f>
        <v>46</v>
      </c>
      <c r="S20" s="23">
        <f>'Matriz PAD 2019'!Z73</f>
        <v>0.12105263157894737</v>
      </c>
      <c r="T20" s="98">
        <f>'Matriz PAD 2019'!AA73</f>
        <v>0.12105263157894737</v>
      </c>
      <c r="U20" s="64">
        <f>'Matriz PAD 2019'!AB73</f>
        <v>75204977</v>
      </c>
      <c r="V20" s="64">
        <f>'Matriz PAD 2019'!AC73</f>
        <v>75204977</v>
      </c>
      <c r="W20" s="64">
        <f>'Matriz PAD 2019'!AD73</f>
        <v>2005219.3777777776</v>
      </c>
      <c r="X20" s="23">
        <f>'Matriz PAD 2019'!AE73</f>
        <v>2.6663386623704141E-2</v>
      </c>
      <c r="Y20" s="64">
        <f>'Matriz PAD 2019'!AF73</f>
        <v>75204977</v>
      </c>
      <c r="Z20" s="64">
        <f>'Matriz PAD 2019'!AG73</f>
        <v>2839891.9437777777</v>
      </c>
      <c r="AA20" s="23">
        <f>'Matriz PAD 2019'!AH73</f>
        <v>3.7762021305820993E-2</v>
      </c>
      <c r="AB20" s="64">
        <f>'Matriz PAD 2019'!AI75</f>
        <v>938831072.69706666</v>
      </c>
      <c r="AC20" s="64">
        <f>'Matriz PAD 2019'!AJ75</f>
        <v>938831072.69706666</v>
      </c>
      <c r="AD20" s="23">
        <f>'Matriz PAD 2019'!AK75</f>
        <v>1</v>
      </c>
      <c r="AE20" s="64">
        <f>'Matriz PAD 2019'!AL73</f>
        <v>4819210.5712592592</v>
      </c>
      <c r="AF20" s="64">
        <f>'Matriz PAD 2019'!AM73</f>
        <v>4819210.5712592592</v>
      </c>
      <c r="AG20" s="23">
        <f>'Matriz PAD 2019'!AN73</f>
        <v>1</v>
      </c>
    </row>
    <row r="21" spans="1:33" ht="60" x14ac:dyDescent="0.35">
      <c r="A21" s="17" t="s">
        <v>16</v>
      </c>
      <c r="B21" s="31" t="s">
        <v>94</v>
      </c>
      <c r="C21" s="31" t="s">
        <v>384</v>
      </c>
      <c r="D21" s="31" t="s">
        <v>417</v>
      </c>
      <c r="E21" s="31" t="s">
        <v>418</v>
      </c>
      <c r="F21" s="19" t="s">
        <v>791</v>
      </c>
      <c r="G21" s="20" t="s">
        <v>112</v>
      </c>
      <c r="H21" s="38">
        <f>'Matriz PAD 2019'!O74</f>
        <v>812</v>
      </c>
      <c r="I21" s="22">
        <f>'Matriz PAD 2019'!P74</f>
        <v>465</v>
      </c>
      <c r="J21" s="23">
        <f>'Matriz PAD 2019'!Q74</f>
        <v>0.57266009852216748</v>
      </c>
      <c r="K21" s="99">
        <f>'Matriz PAD 2019'!R74</f>
        <v>0.57266009852216748</v>
      </c>
      <c r="L21" s="22">
        <f>'Matriz PAD 2019'!S74</f>
        <v>610</v>
      </c>
      <c r="M21" s="23">
        <f>'Matriz PAD 2019'!T74</f>
        <v>0.75123152709359609</v>
      </c>
      <c r="N21" s="99">
        <f>'Matriz PAD 2019'!U74</f>
        <v>0.75123152709359609</v>
      </c>
      <c r="O21" s="22">
        <f>'Matriz PAD 2019'!V74</f>
        <v>384</v>
      </c>
      <c r="P21" s="23">
        <f>'Matriz PAD 2019'!W74</f>
        <v>0.47290640394088668</v>
      </c>
      <c r="Q21" s="23">
        <f>'Matriz PAD 2019'!X74</f>
        <v>0.47290640394088668</v>
      </c>
      <c r="R21" s="22">
        <f>'Matriz PAD 2019'!Y74</f>
        <v>421</v>
      </c>
      <c r="S21" s="23">
        <f>'Matriz PAD 2019'!Z74</f>
        <v>0.51847290640394084</v>
      </c>
      <c r="T21" s="98">
        <f>'Matriz PAD 2019'!AA74</f>
        <v>0.51847290640394084</v>
      </c>
      <c r="U21" s="64">
        <f>'Matriz PAD 2019'!AB74</f>
        <v>523206928</v>
      </c>
      <c r="V21" s="64">
        <f>'Matriz PAD 2019'!AC74</f>
        <v>523206928</v>
      </c>
      <c r="W21" s="64">
        <f>'Matriz PAD 2019'!AD74</f>
        <v>333444512.34999996</v>
      </c>
      <c r="X21" s="23">
        <f>'Matriz PAD 2019'!AE74</f>
        <v>0.63730905403836691</v>
      </c>
      <c r="Y21" s="64">
        <f>'Matriz PAD 2019'!AF74</f>
        <v>574621747.36516666</v>
      </c>
      <c r="Z21" s="64">
        <f>'Matriz PAD 2019'!AG74</f>
        <v>574621747.36516666</v>
      </c>
      <c r="AA21" s="23">
        <f>'Matriz PAD 2019'!AH74</f>
        <v>1</v>
      </c>
      <c r="AB21" s="64">
        <f>'Matriz PAD 2019'!AI76</f>
        <v>2667777.2805185183</v>
      </c>
      <c r="AC21" s="64">
        <f>'Matriz PAD 2019'!AJ76</f>
        <v>2667777.2805185183</v>
      </c>
      <c r="AD21" s="23">
        <f>'Matriz PAD 2019'!AK76</f>
        <v>1</v>
      </c>
      <c r="AE21" s="64">
        <f>'Matriz PAD 2019'!AL74</f>
        <v>1420467904.3771331</v>
      </c>
      <c r="AF21" s="64">
        <f>'Matriz PAD 2019'!AM74</f>
        <v>1420467904.3771331</v>
      </c>
      <c r="AG21" s="23">
        <f>'Matriz PAD 2019'!AN74</f>
        <v>1</v>
      </c>
    </row>
    <row r="22" spans="1:33" ht="60" x14ac:dyDescent="0.35">
      <c r="A22" s="17" t="s">
        <v>16</v>
      </c>
      <c r="B22" s="31" t="s">
        <v>94</v>
      </c>
      <c r="C22" s="31" t="s">
        <v>384</v>
      </c>
      <c r="D22" s="31" t="s">
        <v>417</v>
      </c>
      <c r="E22" s="31" t="s">
        <v>418</v>
      </c>
      <c r="F22" s="19" t="s">
        <v>792</v>
      </c>
      <c r="G22" s="20" t="s">
        <v>112</v>
      </c>
      <c r="H22" s="38">
        <f>'Matriz PAD 2019'!O75</f>
        <v>773</v>
      </c>
      <c r="I22" s="22">
        <f>'Matriz PAD 2019'!P75</f>
        <v>349</v>
      </c>
      <c r="J22" s="23">
        <f>'Matriz PAD 2019'!Q75</f>
        <v>0.4514877102199224</v>
      </c>
      <c r="K22" s="99">
        <f>'Matriz PAD 2019'!R75</f>
        <v>0.4514877102199224</v>
      </c>
      <c r="L22" s="22">
        <f>'Matriz PAD 2019'!S75</f>
        <v>467</v>
      </c>
      <c r="M22" s="23">
        <f>'Matriz PAD 2019'!T75</f>
        <v>0.60413971539456668</v>
      </c>
      <c r="N22" s="99">
        <f>'Matriz PAD 2019'!U75</f>
        <v>0.60413971539456668</v>
      </c>
      <c r="O22" s="22">
        <f>'Matriz PAD 2019'!V75</f>
        <v>352</v>
      </c>
      <c r="P22" s="23">
        <f>'Matriz PAD 2019'!W75</f>
        <v>0.45536869340232861</v>
      </c>
      <c r="Q22" s="23">
        <f>'Matriz PAD 2019'!X75</f>
        <v>0.45536869340232861</v>
      </c>
      <c r="R22" s="22">
        <f>'Matriz PAD 2019'!Y75</f>
        <v>387</v>
      </c>
      <c r="S22" s="23">
        <f>'Matriz PAD 2019'!Z75</f>
        <v>0.50064683053040104</v>
      </c>
      <c r="T22" s="98">
        <f>'Matriz PAD 2019'!AA75</f>
        <v>0.50064683053040104</v>
      </c>
      <c r="U22" s="64">
        <f>'Matriz PAD 2019'!AB75</f>
        <v>820640931</v>
      </c>
      <c r="V22" s="64">
        <f>'Matriz PAD 2019'!AC75</f>
        <v>820640931</v>
      </c>
      <c r="W22" s="64">
        <f>'Matriz PAD 2019'!AD75</f>
        <v>279264246.46333331</v>
      </c>
      <c r="X22" s="23">
        <f>'Matriz PAD 2019'!AE75</f>
        <v>0.34030016772747751</v>
      </c>
      <c r="Y22" s="64">
        <f>'Matriz PAD 2019'!AF75</f>
        <v>820640931.00000012</v>
      </c>
      <c r="Z22" s="64">
        <f>'Matriz PAD 2019'!AG75</f>
        <v>494741594.14399999</v>
      </c>
      <c r="AA22" s="23">
        <f>'Matriz PAD 2019'!AH75</f>
        <v>0.60287218862106684</v>
      </c>
      <c r="AB22" s="64">
        <f>'Matriz PAD 2019'!AI77</f>
        <v>177099642</v>
      </c>
      <c r="AC22" s="64">
        <f>'Matriz PAD 2019'!AJ77</f>
        <v>177099642</v>
      </c>
      <c r="AD22" s="23">
        <f>'Matriz PAD 2019'!AK77</f>
        <v>1</v>
      </c>
      <c r="AE22" s="64">
        <f>'Matriz PAD 2019'!AL75</f>
        <v>1224043711.9401999</v>
      </c>
      <c r="AF22" s="64">
        <f>'Matriz PAD 2019'!AM75</f>
        <v>1224043711.9401999</v>
      </c>
      <c r="AG22" s="23">
        <f>'Matriz PAD 2019'!AN75</f>
        <v>1</v>
      </c>
    </row>
    <row r="23" spans="1:33" ht="48" x14ac:dyDescent="0.35">
      <c r="A23" s="17" t="s">
        <v>16</v>
      </c>
      <c r="B23" s="31" t="s">
        <v>94</v>
      </c>
      <c r="C23" s="31" t="s">
        <v>384</v>
      </c>
      <c r="D23" s="31" t="s">
        <v>417</v>
      </c>
      <c r="E23" s="31" t="s">
        <v>431</v>
      </c>
      <c r="F23" s="19" t="s">
        <v>432</v>
      </c>
      <c r="G23" s="20" t="s">
        <v>112</v>
      </c>
      <c r="H23" s="38" t="str">
        <f>'Matriz PAD 2019'!O76</f>
        <v>(por demanda)</v>
      </c>
      <c r="I23" s="22">
        <f>'Matriz PAD 2019'!P76</f>
        <v>17</v>
      </c>
      <c r="J23" s="23" t="str">
        <f>'Matriz PAD 2019'!Q76</f>
        <v>(por demanda)</v>
      </c>
      <c r="K23" s="99">
        <f>'Matriz PAD 2019'!R76</f>
        <v>1</v>
      </c>
      <c r="L23" s="22">
        <f>'Matriz PAD 2019'!S76</f>
        <v>19</v>
      </c>
      <c r="M23" s="23" t="str">
        <f>'Matriz PAD 2019'!T76</f>
        <v>(por demanda)</v>
      </c>
      <c r="N23" s="99">
        <f>'Matriz PAD 2019'!U76</f>
        <v>1</v>
      </c>
      <c r="O23" s="22">
        <f>'Matriz PAD 2019'!V76</f>
        <v>24</v>
      </c>
      <c r="P23" s="23" t="str">
        <f>'Matriz PAD 2019'!W76</f>
        <v>(por demanda)</v>
      </c>
      <c r="Q23" s="23">
        <f>'Matriz PAD 2019'!X76</f>
        <v>1</v>
      </c>
      <c r="R23" s="22">
        <f>'Matriz PAD 2019'!Y76</f>
        <v>31</v>
      </c>
      <c r="S23" s="23" t="str">
        <f>'Matriz PAD 2019'!Z76</f>
        <v>(por demanda)</v>
      </c>
      <c r="T23" s="291">
        <f>'Matriz PAD 2019'!AA76</f>
        <v>1</v>
      </c>
      <c r="U23" s="64">
        <f>'Matriz PAD 2019'!AB76</f>
        <v>1740899</v>
      </c>
      <c r="V23" s="64">
        <f>'Matriz PAD 2019'!AC76</f>
        <v>1740899</v>
      </c>
      <c r="W23" s="64">
        <f>'Matriz PAD 2019'!AD76</f>
        <v>1671016.1481481481</v>
      </c>
      <c r="X23" s="23">
        <f>'Matriz PAD 2019'!AE76</f>
        <v>0.95985818140406087</v>
      </c>
      <c r="Y23" s="64">
        <f>'Matriz PAD 2019'!AF76</f>
        <v>1979318.6274814813</v>
      </c>
      <c r="Z23" s="64">
        <f>'Matriz PAD 2019'!AG76</f>
        <v>1979318.6274814813</v>
      </c>
      <c r="AA23" s="23">
        <f>'Matriz PAD 2019'!AH76</f>
        <v>1</v>
      </c>
      <c r="AB23" s="64">
        <f>'Matriz PAD 2019'!AI78</f>
        <v>7980169.3318619989</v>
      </c>
      <c r="AC23" s="64">
        <f>'Matriz PAD 2019'!AJ78</f>
        <v>7980169.3318619989</v>
      </c>
      <c r="AD23" s="23">
        <f>'Matriz PAD 2019'!AK78</f>
        <v>1</v>
      </c>
      <c r="AE23" s="64">
        <f>'Matriz PAD 2019'!AL76</f>
        <v>3442293.2651851848</v>
      </c>
      <c r="AF23" s="64">
        <f>'Matriz PAD 2019'!AM76</f>
        <v>3442293.2651851848</v>
      </c>
      <c r="AG23" s="23">
        <f>'Matriz PAD 2019'!AN76</f>
        <v>1</v>
      </c>
    </row>
    <row r="24" spans="1:33" ht="48" x14ac:dyDescent="0.35">
      <c r="A24" s="17" t="s">
        <v>16</v>
      </c>
      <c r="B24" s="31" t="s">
        <v>94</v>
      </c>
      <c r="C24" s="31" t="s">
        <v>372</v>
      </c>
      <c r="D24" s="31" t="s">
        <v>417</v>
      </c>
      <c r="E24" s="31" t="s">
        <v>793</v>
      </c>
      <c r="F24" s="19" t="s">
        <v>437</v>
      </c>
      <c r="G24" s="20" t="s">
        <v>112</v>
      </c>
      <c r="H24" s="38">
        <f>'Matriz PAD 2019'!O77</f>
        <v>312</v>
      </c>
      <c r="I24" s="22">
        <f>'Matriz PAD 2019'!P77</f>
        <v>164</v>
      </c>
      <c r="J24" s="23">
        <f>'Matriz PAD 2019'!Q77</f>
        <v>0.52564102564102566</v>
      </c>
      <c r="K24" s="99">
        <f>'Matriz PAD 2019'!R77</f>
        <v>0.52564102564102566</v>
      </c>
      <c r="L24" s="22">
        <f>'Matriz PAD 2019'!S77</f>
        <v>250</v>
      </c>
      <c r="M24" s="23">
        <f>'Matriz PAD 2019'!T77</f>
        <v>0.80128205128205132</v>
      </c>
      <c r="N24" s="99">
        <f>'Matriz PAD 2019'!U77</f>
        <v>0.80128205128205132</v>
      </c>
      <c r="O24" s="22">
        <f>'Matriz PAD 2019'!V77</f>
        <v>299</v>
      </c>
      <c r="P24" s="23">
        <f>'Matriz PAD 2019'!W77</f>
        <v>0.95833333333333337</v>
      </c>
      <c r="Q24" s="23">
        <f>'Matriz PAD 2019'!X77</f>
        <v>0.95833333333333337</v>
      </c>
      <c r="R24" s="22">
        <f>'Matriz PAD 2019'!Y77</f>
        <v>386</v>
      </c>
      <c r="S24" s="23">
        <f>'Matriz PAD 2019'!Z77</f>
        <v>1.2371794871794872</v>
      </c>
      <c r="T24" s="291">
        <f>'Matriz PAD 2019'!AA77</f>
        <v>1</v>
      </c>
      <c r="U24" s="64">
        <f>'Matriz PAD 2019'!AB77</f>
        <v>170257426</v>
      </c>
      <c r="V24" s="64">
        <f>'Matriz PAD 2019'!AC77</f>
        <v>170257426</v>
      </c>
      <c r="W24" s="64">
        <f>'Matriz PAD 2019'!AD77</f>
        <v>54785249.999999993</v>
      </c>
      <c r="X24" s="23">
        <f>'Matriz PAD 2019'!AE77</f>
        <v>0.32177891612199044</v>
      </c>
      <c r="Y24" s="64">
        <f>'Matriz PAD 2019'!AF77</f>
        <v>170257426</v>
      </c>
      <c r="Z24" s="64">
        <f>'Matriz PAD 2019'!AG77</f>
        <v>91154227.5</v>
      </c>
      <c r="AA24" s="23">
        <f>'Matriz PAD 2019'!AH77</f>
        <v>0.53539061197835802</v>
      </c>
      <c r="AB24" s="64">
        <f>'Matriz PAD 2019'!AI79</f>
        <v>2064664</v>
      </c>
      <c r="AC24" s="64">
        <f>'Matriz PAD 2019'!AJ79</f>
        <v>2046197.2645799997</v>
      </c>
      <c r="AD24" s="23">
        <f>'Matriz PAD 2019'!AK79</f>
        <v>0.99105581565814083</v>
      </c>
      <c r="AE24" s="64">
        <f>'Matriz PAD 2019'!AL77</f>
        <v>252627430.50000003</v>
      </c>
      <c r="AF24" s="64">
        <f>'Matriz PAD 2019'!AM77</f>
        <v>252627430.50000003</v>
      </c>
      <c r="AG24" s="23">
        <f>'Matriz PAD 2019'!AN77</f>
        <v>1</v>
      </c>
    </row>
    <row r="25" spans="1:33" ht="48" x14ac:dyDescent="0.35">
      <c r="A25" s="17" t="s">
        <v>16</v>
      </c>
      <c r="B25" s="31" t="s">
        <v>94</v>
      </c>
      <c r="C25" s="31" t="s">
        <v>384</v>
      </c>
      <c r="D25" s="31" t="s">
        <v>441</v>
      </c>
      <c r="E25" s="31" t="s">
        <v>442</v>
      </c>
      <c r="F25" s="19" t="s">
        <v>794</v>
      </c>
      <c r="G25" s="20" t="s">
        <v>112</v>
      </c>
      <c r="H25" s="38">
        <f>'Matriz PAD 2019'!O78</f>
        <v>109</v>
      </c>
      <c r="I25" s="22">
        <f>'Matriz PAD 2019'!P78</f>
        <v>42</v>
      </c>
      <c r="J25" s="23">
        <f>'Matriz PAD 2019'!Q78</f>
        <v>0.38532110091743121</v>
      </c>
      <c r="K25" s="99">
        <f>'Matriz PAD 2019'!R78</f>
        <v>0.38532110091743121</v>
      </c>
      <c r="L25" s="22">
        <f>'Matriz PAD 2019'!S78</f>
        <v>67</v>
      </c>
      <c r="M25" s="23">
        <f>'Matriz PAD 2019'!T78</f>
        <v>0.61467889908256879</v>
      </c>
      <c r="N25" s="99">
        <f>'Matriz PAD 2019'!U78</f>
        <v>0.61467889908256879</v>
      </c>
      <c r="O25" s="22">
        <f>'Matriz PAD 2019'!V78</f>
        <v>117</v>
      </c>
      <c r="P25" s="23">
        <f>'Matriz PAD 2019'!W78</f>
        <v>1.073394495412844</v>
      </c>
      <c r="Q25" s="23">
        <f>'Matriz PAD 2019'!X78</f>
        <v>1</v>
      </c>
      <c r="R25" s="22">
        <f>'Matriz PAD 2019'!Y78</f>
        <v>139</v>
      </c>
      <c r="S25" s="23">
        <f>'Matriz PAD 2019'!Z78</f>
        <v>1.275229357798165</v>
      </c>
      <c r="T25" s="291">
        <f>'Matriz PAD 2019'!AA78</f>
        <v>1</v>
      </c>
      <c r="U25" s="64">
        <f>'Matriz PAD 2019'!AB78</f>
        <v>7240051</v>
      </c>
      <c r="V25" s="64">
        <f>'Matriz PAD 2019'!AC78</f>
        <v>7240051</v>
      </c>
      <c r="W25" s="64">
        <f>'Matriz PAD 2019'!AD78</f>
        <v>2781239.0003999998</v>
      </c>
      <c r="X25" s="23">
        <f>'Matriz PAD 2019'!AE78</f>
        <v>0.38414632720128628</v>
      </c>
      <c r="Y25" s="64">
        <f>'Matriz PAD 2019'!AF78</f>
        <v>7240051.0000000009</v>
      </c>
      <c r="Z25" s="64">
        <f>'Matriz PAD 2019'!AG78</f>
        <v>4569840.5575619983</v>
      </c>
      <c r="AA25" s="23">
        <f>'Matriz PAD 2019'!AH78</f>
        <v>0.63118900095620845</v>
      </c>
      <c r="AB25" s="64">
        <f>'Matriz PAD 2019'!AI80</f>
        <v>909881445.66813815</v>
      </c>
      <c r="AC25" s="64">
        <f>'Matriz PAD 2019'!AJ80</f>
        <v>581939587.03907597</v>
      </c>
      <c r="AD25" s="23">
        <f>'Matriz PAD 2019'!AK80</f>
        <v>0.63957737550275018</v>
      </c>
      <c r="AE25" s="64">
        <f>'Matriz PAD 2019'!AL78</f>
        <v>9480713.9925539978</v>
      </c>
      <c r="AF25" s="64">
        <f>'Matriz PAD 2019'!AM78</f>
        <v>9480713.9925539978</v>
      </c>
      <c r="AG25" s="23">
        <f>'Matriz PAD 2019'!AN78</f>
        <v>1</v>
      </c>
    </row>
    <row r="26" spans="1:33" ht="48" x14ac:dyDescent="0.35">
      <c r="A26" s="17" t="s">
        <v>16</v>
      </c>
      <c r="B26" s="31" t="s">
        <v>94</v>
      </c>
      <c r="C26" s="31" t="s">
        <v>384</v>
      </c>
      <c r="D26" s="31" t="s">
        <v>441</v>
      </c>
      <c r="E26" s="31" t="s">
        <v>442</v>
      </c>
      <c r="F26" s="19" t="s">
        <v>795</v>
      </c>
      <c r="G26" s="20" t="s">
        <v>112</v>
      </c>
      <c r="H26" s="38" t="str">
        <f>'Matriz PAD 2019'!O79</f>
        <v>(por demanda)</v>
      </c>
      <c r="I26" s="22">
        <f>'Matriz PAD 2019'!P79</f>
        <v>11</v>
      </c>
      <c r="J26" s="23" t="str">
        <f>'Matriz PAD 2019'!Q79</f>
        <v>(por demanda)</v>
      </c>
      <c r="K26" s="99">
        <f>'Matriz PAD 2019'!R79</f>
        <v>1</v>
      </c>
      <c r="L26" s="22">
        <f>'Matriz PAD 2019'!S79</f>
        <v>16</v>
      </c>
      <c r="M26" s="23" t="str">
        <f>'Matriz PAD 2019'!T79</f>
        <v>(por demanda)</v>
      </c>
      <c r="N26" s="99">
        <f>'Matriz PAD 2019'!U79</f>
        <v>1</v>
      </c>
      <c r="O26" s="22">
        <f>'Matriz PAD 2019'!V79</f>
        <v>30</v>
      </c>
      <c r="P26" s="23" t="str">
        <f>'Matriz PAD 2019'!W79</f>
        <v>(por demanda)</v>
      </c>
      <c r="Q26" s="23">
        <f>'Matriz PAD 2019'!X79</f>
        <v>1</v>
      </c>
      <c r="R26" s="22">
        <f>'Matriz PAD 2019'!Y79</f>
        <v>37</v>
      </c>
      <c r="S26" s="23" t="str">
        <f>'Matriz PAD 2019'!Z79</f>
        <v>(por demanda)</v>
      </c>
      <c r="T26" s="291">
        <f>'Matriz PAD 2019'!AA79</f>
        <v>1</v>
      </c>
      <c r="U26" s="64">
        <f>'Matriz PAD 2019'!AB79</f>
        <v>2064664</v>
      </c>
      <c r="V26" s="64">
        <f>'Matriz PAD 2019'!AC79</f>
        <v>2064664</v>
      </c>
      <c r="W26" s="64">
        <f>'Matriz PAD 2019'!AD79</f>
        <v>1419456.3900000001</v>
      </c>
      <c r="X26" s="23">
        <f>'Matriz PAD 2019'!AE79</f>
        <v>0.68749994672256609</v>
      </c>
      <c r="Y26" s="64">
        <f>'Matriz PAD 2019'!AF79</f>
        <v>2064664</v>
      </c>
      <c r="Z26" s="64">
        <f>'Matriz PAD 2019'!AG79</f>
        <v>1806580.8600000003</v>
      </c>
      <c r="AA26" s="23">
        <f>'Matriz PAD 2019'!AH79</f>
        <v>0.87499993219235683</v>
      </c>
      <c r="AB26" s="64">
        <f>'Matriz PAD 2019'!AI81</f>
        <v>979166826.00000024</v>
      </c>
      <c r="AC26" s="64">
        <f>'Matriz PAD 2019'!AJ81</f>
        <v>747235394.48339999</v>
      </c>
      <c r="AD26" s="23">
        <f>'Matriz PAD 2019'!AK81</f>
        <v>0.76313389571819479</v>
      </c>
      <c r="AE26" s="64">
        <f>'Matriz PAD 2019'!AL79</f>
        <v>2523643.2929819999</v>
      </c>
      <c r="AF26" s="64">
        <f>'Matriz PAD 2019'!AM79</f>
        <v>2523643.2929819999</v>
      </c>
      <c r="AG26" s="23">
        <f>'Matriz PAD 2019'!AN79</f>
        <v>1</v>
      </c>
    </row>
    <row r="27" spans="1:33" ht="48" x14ac:dyDescent="0.35">
      <c r="A27" s="17" t="s">
        <v>16</v>
      </c>
      <c r="B27" s="31" t="s">
        <v>94</v>
      </c>
      <c r="C27" s="31" t="s">
        <v>384</v>
      </c>
      <c r="D27" s="31" t="s">
        <v>441</v>
      </c>
      <c r="E27" s="31" t="s">
        <v>442</v>
      </c>
      <c r="F27" s="19" t="s">
        <v>451</v>
      </c>
      <c r="G27" s="20" t="s">
        <v>112</v>
      </c>
      <c r="H27" s="38">
        <f>'Matriz PAD 2019'!O80</f>
        <v>93</v>
      </c>
      <c r="I27" s="22">
        <f>'Matriz PAD 2019'!P80</f>
        <v>26</v>
      </c>
      <c r="J27" s="23">
        <f>'Matriz PAD 2019'!Q80</f>
        <v>0.27956989247311825</v>
      </c>
      <c r="K27" s="99">
        <f>'Matriz PAD 2019'!R80</f>
        <v>0.27956989247311825</v>
      </c>
      <c r="L27" s="22">
        <f>'Matriz PAD 2019'!S80</f>
        <v>37</v>
      </c>
      <c r="M27" s="23">
        <f>'Matriz PAD 2019'!T80</f>
        <v>0.39784946236559138</v>
      </c>
      <c r="N27" s="163">
        <f>'Matriz PAD 2019'!U80</f>
        <v>0.39784946236559138</v>
      </c>
      <c r="O27" s="22">
        <f>'Matriz PAD 2019'!V80</f>
        <v>49</v>
      </c>
      <c r="P27" s="23">
        <f>'Matriz PAD 2019'!W80</f>
        <v>0.5268817204301075</v>
      </c>
      <c r="Q27" s="23">
        <f>'Matriz PAD 2019'!X80</f>
        <v>0.5268817204301075</v>
      </c>
      <c r="R27" s="22">
        <f>'Matriz PAD 2019'!Y80</f>
        <v>59</v>
      </c>
      <c r="S27" s="23">
        <f>'Matriz PAD 2019'!Z80</f>
        <v>0.63440860215053763</v>
      </c>
      <c r="T27" s="293">
        <f>'Matriz PAD 2019'!AA80</f>
        <v>0.63440860215053763</v>
      </c>
      <c r="U27" s="64">
        <f>'Matriz PAD 2019'!AB80</f>
        <v>910621564</v>
      </c>
      <c r="V27" s="64">
        <f>'Matriz PAD 2019'!AC80</f>
        <v>910621564</v>
      </c>
      <c r="W27" s="64">
        <f>'Matriz PAD 2019'!AD80</f>
        <v>128373193.57240002</v>
      </c>
      <c r="X27" s="23">
        <f>'Matriz PAD 2019'!AE80</f>
        <v>0.14097315355514689</v>
      </c>
      <c r="Y27" s="64">
        <f>'Matriz PAD 2019'!AF80</f>
        <v>910621564.00000012</v>
      </c>
      <c r="Z27" s="64">
        <f>'Matriz PAD 2019'!AG80</f>
        <v>252774456.47227204</v>
      </c>
      <c r="AA27" s="23">
        <f>'Matriz PAD 2019'!AH80</f>
        <v>0.27758452738801165</v>
      </c>
      <c r="AB27" s="64">
        <f>'Matriz PAD 2019'!AI82</f>
        <v>1488214450.2391639</v>
      </c>
      <c r="AC27" s="64">
        <f>'Matriz PAD 2019'!AJ82</f>
        <v>1488214450.2391639</v>
      </c>
      <c r="AD27" s="23">
        <f>'Matriz PAD 2019'!AK82</f>
        <v>1</v>
      </c>
      <c r="AE27" s="64">
        <f>'Matriz PAD 2019'!AL80</f>
        <v>772916272.27540588</v>
      </c>
      <c r="AF27" s="64">
        <f>'Matriz PAD 2019'!AM80</f>
        <v>772916272.27540588</v>
      </c>
      <c r="AG27" s="23">
        <f>'Matriz PAD 2019'!AN80</f>
        <v>1</v>
      </c>
    </row>
    <row r="28" spans="1:33" ht="72" x14ac:dyDescent="0.35">
      <c r="A28" s="17" t="s">
        <v>16</v>
      </c>
      <c r="B28" s="31" t="s">
        <v>94</v>
      </c>
      <c r="C28" s="31" t="s">
        <v>384</v>
      </c>
      <c r="D28" s="31" t="s">
        <v>441</v>
      </c>
      <c r="E28" s="31" t="s">
        <v>442</v>
      </c>
      <c r="F28" s="19" t="s">
        <v>455</v>
      </c>
      <c r="G28" s="20" t="s">
        <v>112</v>
      </c>
      <c r="H28" s="38">
        <f>'Matriz PAD 2019'!O81</f>
        <v>7588</v>
      </c>
      <c r="I28" s="22">
        <f>'Matriz PAD 2019'!P81</f>
        <v>2755</v>
      </c>
      <c r="J28" s="23">
        <f>'Matriz PAD 2019'!Q81</f>
        <v>0.36307327358987873</v>
      </c>
      <c r="K28" s="99">
        <f>'Matriz PAD 2019'!R81</f>
        <v>0.36307327358987873</v>
      </c>
      <c r="L28" s="22">
        <f>'Matriz PAD 2019'!S81</f>
        <v>3837</v>
      </c>
      <c r="M28" s="23">
        <f>'Matriz PAD 2019'!T81</f>
        <v>0.50566684238270954</v>
      </c>
      <c r="N28" s="99">
        <f>'Matriz PAD 2019'!U81</f>
        <v>0.50566684238270954</v>
      </c>
      <c r="O28" s="22">
        <f>'Matriz PAD 2019'!V81</f>
        <v>5622</v>
      </c>
      <c r="P28" s="23">
        <f>'Matriz PAD 2019'!W81</f>
        <v>0.7409066947812335</v>
      </c>
      <c r="Q28" s="23">
        <f>'Matriz PAD 2019'!X81</f>
        <v>0.7409066947812335</v>
      </c>
      <c r="R28" s="22">
        <f>'Matriz PAD 2019'!Y81</f>
        <v>6706</v>
      </c>
      <c r="S28" s="23">
        <f>'Matriz PAD 2019'!Z81</f>
        <v>0.8837638376383764</v>
      </c>
      <c r="T28" s="291">
        <f>'Matriz PAD 2019'!AA81</f>
        <v>0.8837638376383764</v>
      </c>
      <c r="U28" s="64">
        <f>'Matriz PAD 2019'!AB81</f>
        <v>979166826</v>
      </c>
      <c r="V28" s="64">
        <f>'Matriz PAD 2019'!AC81</f>
        <v>979166826</v>
      </c>
      <c r="W28" s="64">
        <f>'Matriz PAD 2019'!AD81</f>
        <v>349831479.38999999</v>
      </c>
      <c r="X28" s="23">
        <f>'Matriz PAD 2019'!AE81</f>
        <v>0.35727464421879829</v>
      </c>
      <c r="Y28" s="64">
        <f>'Matriz PAD 2019'!AF81</f>
        <v>979166826.00000024</v>
      </c>
      <c r="Z28" s="64">
        <f>'Matriz PAD 2019'!AG81</f>
        <v>497758191.45150006</v>
      </c>
      <c r="AA28" s="23">
        <f>'Matriz PAD 2019'!AH81</f>
        <v>0.50834870854938452</v>
      </c>
      <c r="AB28" s="64">
        <f>'Matriz PAD 2019'!AI83</f>
        <v>6479312750.0683889</v>
      </c>
      <c r="AC28" s="64">
        <f>'Matriz PAD 2019'!AJ83</f>
        <v>4519522590.3000011</v>
      </c>
      <c r="AD28" s="23">
        <f>'Matriz PAD 2019'!AK83</f>
        <v>0.69753116798572468</v>
      </c>
      <c r="AE28" s="64">
        <f>'Matriz PAD 2019'!AL81</f>
        <v>891312798.89820004</v>
      </c>
      <c r="AF28" s="64">
        <f>'Matriz PAD 2019'!AM81</f>
        <v>891312798.89820004</v>
      </c>
      <c r="AG28" s="23">
        <f>'Matriz PAD 2019'!AN81</f>
        <v>1</v>
      </c>
    </row>
    <row r="29" spans="1:33" ht="120" x14ac:dyDescent="0.35">
      <c r="A29" s="17" t="s">
        <v>16</v>
      </c>
      <c r="B29" s="31" t="s">
        <v>94</v>
      </c>
      <c r="C29" s="31" t="s">
        <v>458</v>
      </c>
      <c r="D29" s="31" t="s">
        <v>459</v>
      </c>
      <c r="E29" s="31" t="s">
        <v>460</v>
      </c>
      <c r="F29" s="19" t="s">
        <v>461</v>
      </c>
      <c r="G29" s="20" t="s">
        <v>112</v>
      </c>
      <c r="H29" s="38">
        <f>'Matriz PAD 2019'!O82</f>
        <v>2992</v>
      </c>
      <c r="I29" s="22">
        <f>'Matriz PAD 2019'!P82</f>
        <v>2806</v>
      </c>
      <c r="J29" s="23">
        <f>'Matriz PAD 2019'!Q82</f>
        <v>0.93783422459893051</v>
      </c>
      <c r="K29" s="99">
        <f>'Matriz PAD 2019'!R82</f>
        <v>0.93783422459893051</v>
      </c>
      <c r="L29" s="22">
        <f>'Matriz PAD 2019'!S82</f>
        <v>2836</v>
      </c>
      <c r="M29" s="23">
        <f>'Matriz PAD 2019'!T82</f>
        <v>0.94786096256684493</v>
      </c>
      <c r="N29" s="99">
        <f>'Matriz PAD 2019'!U82</f>
        <v>0.94786096256684493</v>
      </c>
      <c r="O29" s="22">
        <f>'Matriz PAD 2019'!V82</f>
        <v>2925</v>
      </c>
      <c r="P29" s="23">
        <f>'Matriz PAD 2019'!W82</f>
        <v>0.9776069518716578</v>
      </c>
      <c r="Q29" s="23">
        <f>'Matriz PAD 2019'!X82</f>
        <v>0.9776069518716578</v>
      </c>
      <c r="R29" s="22">
        <f>'Matriz PAD 2019'!Y82</f>
        <v>3037</v>
      </c>
      <c r="S29" s="23">
        <f>'Matriz PAD 2019'!Z82</f>
        <v>1.0150401069518717</v>
      </c>
      <c r="T29" s="291">
        <f>'Matriz PAD 2019'!AA82</f>
        <v>1</v>
      </c>
      <c r="U29" s="64">
        <f>'Matriz PAD 2019'!AB82</f>
        <v>1481310818</v>
      </c>
      <c r="V29" s="64">
        <f>'Matriz PAD 2019'!AC82</f>
        <v>1481310818</v>
      </c>
      <c r="W29" s="64">
        <f>'Matriz PAD 2019'!AD82</f>
        <v>473657199.34658998</v>
      </c>
      <c r="X29" s="23">
        <f>'Matriz PAD 2019'!AE82</f>
        <v>0.31975544469870332</v>
      </c>
      <c r="Y29" s="64">
        <f>'Matriz PAD 2019'!AF82</f>
        <v>1406354700.4916985</v>
      </c>
      <c r="Z29" s="64">
        <f>'Matriz PAD 2019'!AG82</f>
        <v>825758953.61098218</v>
      </c>
      <c r="AA29" s="23">
        <f>'Matriz PAD 2019'!AH82</f>
        <v>0.58716265059040595</v>
      </c>
      <c r="AB29" s="64">
        <f>'Matriz PAD 2019'!AI84</f>
        <v>2775430023.5116687</v>
      </c>
      <c r="AC29" s="64">
        <f>'Matriz PAD 2019'!AJ84</f>
        <v>2416313999.9999995</v>
      </c>
      <c r="AD29" s="23">
        <f>'Matriz PAD 2019'!AK84</f>
        <v>0.87060887124897124</v>
      </c>
      <c r="AE29" s="64">
        <f>'Matriz PAD 2019'!AL82</f>
        <v>1992214012.8360834</v>
      </c>
      <c r="AF29" s="64">
        <f>'Matriz PAD 2019'!AM82</f>
        <v>1992214012.8360834</v>
      </c>
      <c r="AG29" s="23">
        <f>'Matriz PAD 2019'!AN82</f>
        <v>1</v>
      </c>
    </row>
    <row r="30" spans="1:33" ht="84" x14ac:dyDescent="0.35">
      <c r="A30" s="17" t="s">
        <v>16</v>
      </c>
      <c r="B30" s="31" t="s">
        <v>94</v>
      </c>
      <c r="C30" s="31" t="s">
        <v>458</v>
      </c>
      <c r="D30" s="31" t="s">
        <v>459</v>
      </c>
      <c r="E30" s="31" t="s">
        <v>460</v>
      </c>
      <c r="F30" s="19" t="s">
        <v>465</v>
      </c>
      <c r="G30" s="20" t="s">
        <v>112</v>
      </c>
      <c r="H30" s="38">
        <f>'Matriz PAD 2019'!O83</f>
        <v>6068</v>
      </c>
      <c r="I30" s="22">
        <f>'Matriz PAD 2019'!P83</f>
        <v>4300</v>
      </c>
      <c r="J30" s="23">
        <f>'Matriz PAD 2019'!Q83</f>
        <v>0.70863546473302574</v>
      </c>
      <c r="K30" s="99">
        <f>'Matriz PAD 2019'!R83</f>
        <v>0.70863546473302574</v>
      </c>
      <c r="L30" s="22">
        <f>'Matriz PAD 2019'!S83</f>
        <v>4508</v>
      </c>
      <c r="M30" s="23">
        <f>'Matriz PAD 2019'!T83</f>
        <v>0.74291364535266979</v>
      </c>
      <c r="N30" s="99">
        <f>'Matriz PAD 2019'!U83</f>
        <v>0.74291364535266979</v>
      </c>
      <c r="O30" s="22">
        <f>'Matriz PAD 2019'!V83</f>
        <v>4872</v>
      </c>
      <c r="P30" s="23">
        <f>'Matriz PAD 2019'!W83</f>
        <v>0.80290046143704685</v>
      </c>
      <c r="Q30" s="23">
        <f>'Matriz PAD 2019'!X83</f>
        <v>0.80290046143704685</v>
      </c>
      <c r="R30" s="22">
        <f>'Matriz PAD 2019'!Y83</f>
        <v>5087</v>
      </c>
      <c r="S30" s="23">
        <f>'Matriz PAD 2019'!Z83</f>
        <v>0.83833223467369811</v>
      </c>
      <c r="T30" s="291">
        <f>'Matriz PAD 2019'!AA83</f>
        <v>0.83833223467369811</v>
      </c>
      <c r="U30" s="64">
        <f>'Matriz PAD 2019'!AB83</f>
        <v>7208113605</v>
      </c>
      <c r="V30" s="64">
        <f>'Matriz PAD 2019'!AC83</f>
        <v>7208113605</v>
      </c>
      <c r="W30" s="64">
        <f>'Matriz PAD 2019'!AD83</f>
        <v>1227874970</v>
      </c>
      <c r="X30" s="23">
        <f>'Matriz PAD 2019'!AE83</f>
        <v>0.17034622888688503</v>
      </c>
      <c r="Y30" s="64">
        <f>'Matriz PAD 2019'!AF83</f>
        <v>6843997498.5060148</v>
      </c>
      <c r="Z30" s="64">
        <f>'Matriz PAD 2019'!AG83</f>
        <v>2081307239.2</v>
      </c>
      <c r="AA30" s="23">
        <f>'Matriz PAD 2019'!AH83</f>
        <v>0.30410695498563978</v>
      </c>
      <c r="AB30" s="64">
        <f>'Matriz PAD 2019'!AI85</f>
        <v>1379446926.8760984</v>
      </c>
      <c r="AC30" s="64">
        <f>'Matriz PAD 2019'!AJ85</f>
        <v>1037284881</v>
      </c>
      <c r="AD30" s="23">
        <f>'Matriz PAD 2019'!AK85</f>
        <v>0.75195707844232895</v>
      </c>
      <c r="AE30" s="64">
        <f>'Matriz PAD 2019'!AL83</f>
        <v>6363157278.000001</v>
      </c>
      <c r="AF30" s="64">
        <f>'Matriz PAD 2019'!AM83</f>
        <v>6363157278.000001</v>
      </c>
      <c r="AG30" s="23">
        <f>'Matriz PAD 2019'!AN83</f>
        <v>1</v>
      </c>
    </row>
    <row r="31" spans="1:33" ht="84" x14ac:dyDescent="0.35">
      <c r="A31" s="17" t="s">
        <v>16</v>
      </c>
      <c r="B31" s="31" t="s">
        <v>94</v>
      </c>
      <c r="C31" s="31" t="s">
        <v>458</v>
      </c>
      <c r="D31" s="31" t="s">
        <v>459</v>
      </c>
      <c r="E31" s="31" t="s">
        <v>460</v>
      </c>
      <c r="F31" s="19" t="s">
        <v>469</v>
      </c>
      <c r="G31" s="20" t="s">
        <v>112</v>
      </c>
      <c r="H31" s="38">
        <f>'Matriz PAD 2019'!O84</f>
        <v>7199</v>
      </c>
      <c r="I31" s="22">
        <f>'Matriz PAD 2019'!P84</f>
        <v>5299</v>
      </c>
      <c r="J31" s="23">
        <f>'Matriz PAD 2019'!Q84</f>
        <v>0.73607445478538691</v>
      </c>
      <c r="K31" s="99">
        <f>'Matriz PAD 2019'!R84</f>
        <v>0.73607445478538691</v>
      </c>
      <c r="L31" s="22">
        <f>'Matriz PAD 2019'!S84</f>
        <v>5656</v>
      </c>
      <c r="M31" s="23">
        <f>'Matriz PAD 2019'!T84</f>
        <v>0.78566467564939579</v>
      </c>
      <c r="N31" s="99">
        <f>'Matriz PAD 2019'!U84</f>
        <v>0.78566467564939579</v>
      </c>
      <c r="O31" s="22">
        <f>'Matriz PAD 2019'!V84</f>
        <v>6085</v>
      </c>
      <c r="P31" s="23">
        <f>'Matriz PAD 2019'!W84</f>
        <v>0.84525628559522159</v>
      </c>
      <c r="Q31" s="23">
        <f>'Matriz PAD 2019'!X84</f>
        <v>0.84525628559522159</v>
      </c>
      <c r="R31" s="22">
        <f>'Matriz PAD 2019'!Y84</f>
        <v>10016</v>
      </c>
      <c r="S31" s="23">
        <f>'Matriz PAD 2019'!Z84</f>
        <v>1.3913043478260869</v>
      </c>
      <c r="T31" s="291">
        <f>'Matriz PAD 2019'!AA84</f>
        <v>1</v>
      </c>
      <c r="U31" s="64">
        <f>'Matriz PAD 2019'!AB84</f>
        <v>3026897659</v>
      </c>
      <c r="V31" s="64">
        <f>'Matriz PAD 2019'!AC84</f>
        <v>3026897659</v>
      </c>
      <c r="W31" s="64">
        <f>'Matriz PAD 2019'!AD84</f>
        <v>802829000</v>
      </c>
      <c r="X31" s="23">
        <f>'Matriz PAD 2019'!AE84</f>
        <v>0.26523163001990346</v>
      </c>
      <c r="Y31" s="64">
        <f>'Matriz PAD 2019'!AF84</f>
        <v>2873994659.5819101</v>
      </c>
      <c r="Z31" s="64">
        <f>'Matriz PAD 2019'!AG84</f>
        <v>1345469000.0000002</v>
      </c>
      <c r="AA31" s="23">
        <f>'Matriz PAD 2019'!AH84</f>
        <v>0.46815292280178777</v>
      </c>
      <c r="AB31" s="64">
        <f>'Matriz PAD 2019'!AI86</f>
        <v>22769186.352789611</v>
      </c>
      <c r="AC31" s="64">
        <f>'Matriz PAD 2019'!AJ86</f>
        <v>19584166.208000001</v>
      </c>
      <c r="AD31" s="23">
        <f>'Matriz PAD 2019'!AK86</f>
        <v>0.86011708563317235</v>
      </c>
      <c r="AE31" s="64">
        <f>'Matriz PAD 2019'!AL84</f>
        <v>3223474000</v>
      </c>
      <c r="AF31" s="64">
        <f>'Matriz PAD 2019'!AM84</f>
        <v>3223474000</v>
      </c>
      <c r="AG31" s="23">
        <f>'Matriz PAD 2019'!AN84</f>
        <v>1</v>
      </c>
    </row>
    <row r="32" spans="1:33" ht="84" x14ac:dyDescent="0.35">
      <c r="A32" s="17" t="s">
        <v>16</v>
      </c>
      <c r="B32" s="31" t="s">
        <v>94</v>
      </c>
      <c r="C32" s="31" t="s">
        <v>473</v>
      </c>
      <c r="D32" s="31" t="s">
        <v>474</v>
      </c>
      <c r="E32" s="31" t="s">
        <v>475</v>
      </c>
      <c r="F32" s="19" t="s">
        <v>796</v>
      </c>
      <c r="G32" s="20" t="s">
        <v>112</v>
      </c>
      <c r="H32" s="38">
        <f>'Matriz PAD 2019'!O85</f>
        <v>5764</v>
      </c>
      <c r="I32" s="22">
        <f>'Matriz PAD 2019'!P85</f>
        <v>1242</v>
      </c>
      <c r="J32" s="23">
        <f>'Matriz PAD 2019'!Q85</f>
        <v>0.21547536433032616</v>
      </c>
      <c r="K32" s="98">
        <f>'Matriz PAD 2019'!R85</f>
        <v>0.21547536433032616</v>
      </c>
      <c r="L32" s="22">
        <f>'Matriz PAD 2019'!S85</f>
        <v>2080</v>
      </c>
      <c r="M32" s="23">
        <f>'Matriz PAD 2019'!T85</f>
        <v>0.36086051353226928</v>
      </c>
      <c r="N32" s="163">
        <f>'Matriz PAD 2019'!U85</f>
        <v>0.36086051353226928</v>
      </c>
      <c r="O32" s="22">
        <f>'Matriz PAD 2019'!V85</f>
        <v>1925</v>
      </c>
      <c r="P32" s="23">
        <f>'Matriz PAD 2019'!W85</f>
        <v>0.33396946564885494</v>
      </c>
      <c r="Q32" s="23">
        <f>'Matriz PAD 2019'!X85</f>
        <v>0.33396946564885494</v>
      </c>
      <c r="R32" s="22">
        <f>'Matriz PAD 2019'!Y85</f>
        <v>2325</v>
      </c>
      <c r="S32" s="23">
        <f>'Matriz PAD 2019'!Z85</f>
        <v>0.40336571825121442</v>
      </c>
      <c r="T32" s="98">
        <f>'Matriz PAD 2019'!AA85</f>
        <v>0.40336571825121442</v>
      </c>
      <c r="U32" s="64">
        <f>'Matriz PAD 2019'!AB85</f>
        <v>1407187381</v>
      </c>
      <c r="V32" s="64">
        <f>'Matriz PAD 2019'!AC85</f>
        <v>1407187381</v>
      </c>
      <c r="W32" s="64">
        <f>'Matriz PAD 2019'!AD85</f>
        <v>249802800</v>
      </c>
      <c r="X32" s="23">
        <f>'Matriz PAD 2019'!AE85</f>
        <v>0.17751921554504049</v>
      </c>
      <c r="Y32" s="64">
        <f>'Matriz PAD 2019'!AF85</f>
        <v>1407187380.9999998</v>
      </c>
      <c r="Z32" s="64">
        <f>'Matriz PAD 2019'!AG85</f>
        <v>509575608</v>
      </c>
      <c r="AA32" s="23">
        <f>'Matriz PAD 2019'!AH85</f>
        <v>0.3621234917825063</v>
      </c>
      <c r="AB32" s="64">
        <f>'Matriz PAD 2019'!AI87</f>
        <v>26235280.756110393</v>
      </c>
      <c r="AC32" s="64">
        <f>'Matriz PAD 2019'!AJ87</f>
        <v>22684774.547114681</v>
      </c>
      <c r="AD32" s="23">
        <f>'Matriz PAD 2019'!AK87</f>
        <v>0.86466673476826539</v>
      </c>
      <c r="AE32" s="64">
        <f>'Matriz PAD 2019'!AL85</f>
        <v>1363721596.4999998</v>
      </c>
      <c r="AF32" s="64">
        <f>'Matriz PAD 2019'!AM85</f>
        <v>1363721596.4999998</v>
      </c>
      <c r="AG32" s="23">
        <f>'Matriz PAD 2019'!AN85</f>
        <v>1</v>
      </c>
    </row>
    <row r="33" spans="1:33" ht="72" x14ac:dyDescent="0.35">
      <c r="A33" s="17" t="s">
        <v>16</v>
      </c>
      <c r="B33" s="31" t="s">
        <v>94</v>
      </c>
      <c r="C33" s="31" t="s">
        <v>480</v>
      </c>
      <c r="D33" s="31" t="s">
        <v>474</v>
      </c>
      <c r="E33" s="31" t="s">
        <v>475</v>
      </c>
      <c r="F33" s="19" t="s">
        <v>481</v>
      </c>
      <c r="G33" s="20" t="s">
        <v>112</v>
      </c>
      <c r="H33" s="38">
        <f>'Matriz PAD 2019'!O86</f>
        <v>4100</v>
      </c>
      <c r="I33" s="22">
        <f>'Matriz PAD 2019'!P86</f>
        <v>593</v>
      </c>
      <c r="J33" s="23">
        <f>'Matriz PAD 2019'!Q86</f>
        <v>0.1446341463414634</v>
      </c>
      <c r="K33" s="100">
        <f>'Matriz PAD 2019'!R86</f>
        <v>0.1446341463414634</v>
      </c>
      <c r="L33" s="22">
        <f>'Matriz PAD 2019'!S86</f>
        <v>1674</v>
      </c>
      <c r="M33" s="23">
        <f>'Matriz PAD 2019'!T86</f>
        <v>0.40829268292682924</v>
      </c>
      <c r="N33" s="163">
        <f>'Matriz PAD 2019'!U86</f>
        <v>0.40829268292682924</v>
      </c>
      <c r="O33" s="22">
        <f>'Matriz PAD 2019'!V86</f>
        <v>3628</v>
      </c>
      <c r="P33" s="23">
        <f>'Matriz PAD 2019'!W86</f>
        <v>0.88487804878048781</v>
      </c>
      <c r="Q33" s="23">
        <f>'Matriz PAD 2019'!X86</f>
        <v>0.88487804878048781</v>
      </c>
      <c r="R33" s="22">
        <f>'Matriz PAD 2019'!Y86</f>
        <v>5058</v>
      </c>
      <c r="S33" s="23">
        <f>'Matriz PAD 2019'!Z86</f>
        <v>1.2336585365853658</v>
      </c>
      <c r="T33" s="291">
        <f>'Matriz PAD 2019'!AA86</f>
        <v>1</v>
      </c>
      <c r="U33" s="64">
        <f>'Matriz PAD 2019'!AB86</f>
        <v>23227071</v>
      </c>
      <c r="V33" s="64">
        <f>'Matriz PAD 2019'!AC86</f>
        <v>23227071</v>
      </c>
      <c r="W33" s="64">
        <f>'Matriz PAD 2019'!AD86</f>
        <v>2560851.2000000002</v>
      </c>
      <c r="X33" s="23">
        <f>'Matriz PAD 2019'!AE86</f>
        <v>0.11025286830181903</v>
      </c>
      <c r="Y33" s="64">
        <f>'Matriz PAD 2019'!AF86</f>
        <v>23227071</v>
      </c>
      <c r="Z33" s="64">
        <f>'Matriz PAD 2019'!AG86</f>
        <v>8689160.7520000003</v>
      </c>
      <c r="AA33" s="23">
        <f>'Matriz PAD 2019'!AH86</f>
        <v>0.37409627550542213</v>
      </c>
      <c r="AB33" s="64">
        <f>'Matriz PAD 2019'!AI88</f>
        <v>191748461.75</v>
      </c>
      <c r="AC33" s="64">
        <f>'Matriz PAD 2019'!AJ88</f>
        <v>158470186.5</v>
      </c>
      <c r="AD33" s="23">
        <f>'Matriz PAD 2019'!AK88</f>
        <v>0.82644828049057351</v>
      </c>
      <c r="AE33" s="64">
        <f>'Matriz PAD 2019'!AL86</f>
        <v>26470136.447999999</v>
      </c>
      <c r="AF33" s="64">
        <f>'Matriz PAD 2019'!AM86</f>
        <v>26470136.447999999</v>
      </c>
      <c r="AG33" s="23">
        <f>'Matriz PAD 2019'!AN86</f>
        <v>1</v>
      </c>
    </row>
    <row r="34" spans="1:33" ht="84" x14ac:dyDescent="0.35">
      <c r="A34" s="17" t="s">
        <v>16</v>
      </c>
      <c r="B34" s="31" t="s">
        <v>94</v>
      </c>
      <c r="C34" s="31" t="s">
        <v>480</v>
      </c>
      <c r="D34" s="31" t="s">
        <v>474</v>
      </c>
      <c r="E34" s="31" t="s">
        <v>475</v>
      </c>
      <c r="F34" s="19" t="s">
        <v>485</v>
      </c>
      <c r="G34" s="20" t="s">
        <v>112</v>
      </c>
      <c r="H34" s="38">
        <f>'Matriz PAD 2019'!O87</f>
        <v>148</v>
      </c>
      <c r="I34" s="22">
        <f>'Matriz PAD 2019'!P87</f>
        <v>22</v>
      </c>
      <c r="J34" s="23">
        <f>'Matriz PAD 2019'!Q87</f>
        <v>0.14864864864864866</v>
      </c>
      <c r="K34" s="100">
        <f>'Matriz PAD 2019'!R87</f>
        <v>0.14864864864864866</v>
      </c>
      <c r="L34" s="22">
        <f>'Matriz PAD 2019'!S87</f>
        <v>87</v>
      </c>
      <c r="M34" s="23">
        <f>'Matriz PAD 2019'!T87</f>
        <v>0.58783783783783783</v>
      </c>
      <c r="N34" s="99">
        <f>'Matriz PAD 2019'!U87</f>
        <v>0.58783783783783783</v>
      </c>
      <c r="O34" s="22">
        <f>'Matriz PAD 2019'!V87</f>
        <v>122</v>
      </c>
      <c r="P34" s="23">
        <f>'Matriz PAD 2019'!W87</f>
        <v>0.82432432432432434</v>
      </c>
      <c r="Q34" s="23">
        <f>'Matriz PAD 2019'!X87</f>
        <v>0.82432432432432434</v>
      </c>
      <c r="R34" s="22">
        <f>'Matriz PAD 2019'!Y87</f>
        <v>232</v>
      </c>
      <c r="S34" s="23">
        <f>'Matriz PAD 2019'!Z87</f>
        <v>1.5675675675675675</v>
      </c>
      <c r="T34" s="291">
        <f>'Matriz PAD 2019'!AA87</f>
        <v>1</v>
      </c>
      <c r="U34" s="64">
        <f>'Matriz PAD 2019'!AB87</f>
        <v>26762868</v>
      </c>
      <c r="V34" s="64">
        <f>'Matriz PAD 2019'!AC87</f>
        <v>26762868</v>
      </c>
      <c r="W34" s="64">
        <f>'Matriz PAD 2019'!AD87</f>
        <v>4118318.8458728995</v>
      </c>
      <c r="X34" s="23">
        <f>'Matriz PAD 2019'!AE87</f>
        <v>0.15388182035919692</v>
      </c>
      <c r="Y34" s="64">
        <f>'Matriz PAD 2019'!AF87</f>
        <v>26762868</v>
      </c>
      <c r="Z34" s="64">
        <f>'Matriz PAD 2019'!AG87</f>
        <v>16229757.399561726</v>
      </c>
      <c r="AA34" s="23">
        <f>'Matriz PAD 2019'!AH87</f>
        <v>0.60642818249380914</v>
      </c>
      <c r="AB34" s="64">
        <f>'Matriz PAD 2019'!AI89</f>
        <v>51743363.25</v>
      </c>
      <c r="AC34" s="64">
        <f>'Matriz PAD 2019'!AJ89</f>
        <v>51743363.25</v>
      </c>
      <c r="AD34" s="23">
        <f>'Matriz PAD 2019'!AK89</f>
        <v>1</v>
      </c>
      <c r="AE34" s="64">
        <f>'Matriz PAD 2019'!AL87</f>
        <v>43156400.35792549</v>
      </c>
      <c r="AF34" s="64">
        <f>'Matriz PAD 2019'!AM87</f>
        <v>43156400.35792549</v>
      </c>
      <c r="AG34" s="23">
        <f>'Matriz PAD 2019'!AN87</f>
        <v>1</v>
      </c>
    </row>
    <row r="35" spans="1:33" ht="60" x14ac:dyDescent="0.35">
      <c r="A35" s="17" t="s">
        <v>16</v>
      </c>
      <c r="B35" s="31" t="s">
        <v>94</v>
      </c>
      <c r="C35" s="31" t="s">
        <v>372</v>
      </c>
      <c r="D35" s="31" t="s">
        <v>489</v>
      </c>
      <c r="E35" s="31" t="s">
        <v>475</v>
      </c>
      <c r="F35" s="19" t="s">
        <v>490</v>
      </c>
      <c r="G35" s="20" t="s">
        <v>112</v>
      </c>
      <c r="H35" s="38">
        <f>'Matriz PAD 2019'!O88</f>
        <v>2227</v>
      </c>
      <c r="I35" s="22">
        <f>'Matriz PAD 2019'!P88</f>
        <v>130</v>
      </c>
      <c r="J35" s="23">
        <f>'Matriz PAD 2019'!Q88</f>
        <v>5.8374494836102381E-2</v>
      </c>
      <c r="K35" s="100">
        <f>'Matriz PAD 2019'!R88</f>
        <v>5.8374494836102381E-2</v>
      </c>
      <c r="L35" s="22">
        <f>'Matriz PAD 2019'!S88</f>
        <v>530</v>
      </c>
      <c r="M35" s="23">
        <f>'Matriz PAD 2019'!T88</f>
        <v>0.23798832510103277</v>
      </c>
      <c r="N35" s="163">
        <f>'Matriz PAD 2019'!U88</f>
        <v>0.23798832510103277</v>
      </c>
      <c r="O35" s="22">
        <f>'Matriz PAD 2019'!V88</f>
        <v>1513</v>
      </c>
      <c r="P35" s="23">
        <f>'Matriz PAD 2019'!W88</f>
        <v>0.67938931297709926</v>
      </c>
      <c r="Q35" s="23">
        <f>'Matriz PAD 2019'!X88</f>
        <v>0.67938931297709926</v>
      </c>
      <c r="R35" s="22">
        <f>'Matriz PAD 2019'!Y88</f>
        <v>2335</v>
      </c>
      <c r="S35" s="23">
        <f>'Matriz PAD 2019'!Z88</f>
        <v>1.0484957341715313</v>
      </c>
      <c r="T35" s="291">
        <f>'Matriz PAD 2019'!AA88</f>
        <v>1</v>
      </c>
      <c r="U35" s="64">
        <f>'Matriz PAD 2019'!AB88</f>
        <v>212320550</v>
      </c>
      <c r="V35" s="64">
        <f>'Matriz PAD 2019'!AC88</f>
        <v>212320550</v>
      </c>
      <c r="W35" s="64">
        <f>'Matriz PAD 2019'!AD88</f>
        <v>12392250</v>
      </c>
      <c r="X35" s="23">
        <f>'Matriz PAD 2019'!AE88</f>
        <v>5.8365758754863814E-2</v>
      </c>
      <c r="Y35" s="64">
        <f>'Matriz PAD 2019'!AF88</f>
        <v>212320550</v>
      </c>
      <c r="Z35" s="64">
        <f>'Matriz PAD 2019'!AG88</f>
        <v>52037917.5</v>
      </c>
      <c r="AA35" s="23">
        <f>'Matriz PAD 2019'!AH88</f>
        <v>0.24509129003292426</v>
      </c>
      <c r="AB35" s="64">
        <f>'Matriz PAD 2019'!AI90</f>
        <v>19093162.999999996</v>
      </c>
      <c r="AC35" s="64">
        <f>'Matriz PAD 2019'!AJ90</f>
        <v>6355742.7200000007</v>
      </c>
      <c r="AD35" s="23">
        <f>'Matriz PAD 2019'!AK90</f>
        <v>0.33288055624937585</v>
      </c>
      <c r="AE35" s="64">
        <f>'Matriz PAD 2019'!AL88</f>
        <v>249683819.25</v>
      </c>
      <c r="AF35" s="64">
        <f>'Matriz PAD 2019'!AM88</f>
        <v>249683819.25</v>
      </c>
      <c r="AG35" s="23">
        <f>'Matriz PAD 2019'!AN88</f>
        <v>1</v>
      </c>
    </row>
    <row r="36" spans="1:33" ht="48" x14ac:dyDescent="0.35">
      <c r="A36" s="17" t="s">
        <v>16</v>
      </c>
      <c r="B36" s="31" t="s">
        <v>94</v>
      </c>
      <c r="C36" s="31" t="s">
        <v>372</v>
      </c>
      <c r="D36" s="31" t="s">
        <v>489</v>
      </c>
      <c r="E36" s="31" t="s">
        <v>475</v>
      </c>
      <c r="F36" s="19" t="s">
        <v>494</v>
      </c>
      <c r="G36" s="20" t="s">
        <v>112</v>
      </c>
      <c r="H36" s="38">
        <f>'Matriz PAD 2019'!O89</f>
        <v>327</v>
      </c>
      <c r="I36" s="22">
        <f>'Matriz PAD 2019'!P89</f>
        <v>6</v>
      </c>
      <c r="J36" s="23">
        <f>'Matriz PAD 2019'!Q89</f>
        <v>1.834862385321101E-2</v>
      </c>
      <c r="K36" s="99">
        <f>'Matriz PAD 2019'!R89</f>
        <v>1.834862385321101E-2</v>
      </c>
      <c r="L36" s="22">
        <f>'Matriz PAD 2019'!S89</f>
        <v>26</v>
      </c>
      <c r="M36" s="23">
        <f>'Matriz PAD 2019'!T89</f>
        <v>7.9510703363914373E-2</v>
      </c>
      <c r="N36" s="99">
        <f>'Matriz PAD 2019'!U89</f>
        <v>7.9510703363914373E-2</v>
      </c>
      <c r="O36" s="22">
        <f>'Matriz PAD 2019'!V89</f>
        <v>527</v>
      </c>
      <c r="P36" s="23">
        <f>'Matriz PAD 2019'!W89</f>
        <v>1.6116207951070336</v>
      </c>
      <c r="Q36" s="23">
        <f>'Matriz PAD 2019'!X89</f>
        <v>1</v>
      </c>
      <c r="R36" s="22">
        <f>'Matriz PAD 2019'!Y89</f>
        <v>663</v>
      </c>
      <c r="S36" s="23">
        <f>'Matriz PAD 2019'!Z89</f>
        <v>2.0275229357798166</v>
      </c>
      <c r="T36" s="291">
        <f>'Matriz PAD 2019'!AA89</f>
        <v>1</v>
      </c>
      <c r="U36" s="64">
        <f>'Matriz PAD 2019'!AB89</f>
        <v>31171275</v>
      </c>
      <c r="V36" s="64">
        <f>'Matriz PAD 2019'!AC89</f>
        <v>31171275</v>
      </c>
      <c r="W36" s="64">
        <f>'Matriz PAD 2019'!AD89</f>
        <v>571950</v>
      </c>
      <c r="X36" s="23">
        <f>'Matriz PAD 2019'!AE89</f>
        <v>1.834862385321101E-2</v>
      </c>
      <c r="Y36" s="64">
        <f>'Matriz PAD 2019'!AF89</f>
        <v>31171275</v>
      </c>
      <c r="Z36" s="64">
        <f>'Matriz PAD 2019'!AG89</f>
        <v>2552803.5</v>
      </c>
      <c r="AA36" s="23">
        <f>'Matriz PAD 2019'!AH89</f>
        <v>8.189602446483181E-2</v>
      </c>
      <c r="AB36" s="64" t="str">
        <f>'Matriz PAD 2019'!AI91</f>
        <v>No aplica</v>
      </c>
      <c r="AC36" s="64" t="str">
        <f>'Matriz PAD 2019'!AJ91</f>
        <v>No aplica</v>
      </c>
      <c r="AD36" s="23" t="str">
        <f>'Matriz PAD 2019'!AK91</f>
        <v>No aplica</v>
      </c>
      <c r="AE36" s="64">
        <f>'Matriz PAD 2019'!AL89</f>
        <v>65096489.25</v>
      </c>
      <c r="AF36" s="64">
        <f>'Matriz PAD 2019'!AM89</f>
        <v>65096489.25</v>
      </c>
      <c r="AG36" s="23">
        <f>'Matriz PAD 2019'!AN89</f>
        <v>1</v>
      </c>
    </row>
    <row r="37" spans="1:33" ht="108" x14ac:dyDescent="0.35">
      <c r="A37" s="17" t="s">
        <v>16</v>
      </c>
      <c r="B37" s="31" t="s">
        <v>94</v>
      </c>
      <c r="C37" s="31" t="s">
        <v>372</v>
      </c>
      <c r="D37" s="31" t="s">
        <v>498</v>
      </c>
      <c r="E37" s="31" t="s">
        <v>475</v>
      </c>
      <c r="F37" s="19" t="s">
        <v>499</v>
      </c>
      <c r="G37" s="20" t="s">
        <v>112</v>
      </c>
      <c r="H37" s="38">
        <f>'Matriz PAD 2019'!O90</f>
        <v>285</v>
      </c>
      <c r="I37" s="22">
        <f>'Matriz PAD 2019'!P90</f>
        <v>25</v>
      </c>
      <c r="J37" s="23">
        <f>'Matriz PAD 2019'!Q90</f>
        <v>8.771929824561403E-2</v>
      </c>
      <c r="K37" s="100">
        <f>'Matriz PAD 2019'!R90</f>
        <v>8.771929824561403E-2</v>
      </c>
      <c r="L37" s="22">
        <f>'Matriz PAD 2019'!S90</f>
        <v>40</v>
      </c>
      <c r="M37" s="23">
        <f>'Matriz PAD 2019'!T90</f>
        <v>0.14035087719298245</v>
      </c>
      <c r="N37" s="163">
        <f>'Matriz PAD 2019'!U90</f>
        <v>0.14035087719298245</v>
      </c>
      <c r="O37" s="22">
        <f>'Matriz PAD 2019'!V90</f>
        <v>161</v>
      </c>
      <c r="P37" s="23">
        <f>'Matriz PAD 2019'!W90</f>
        <v>0.56491228070175437</v>
      </c>
      <c r="Q37" s="23">
        <f>'Matriz PAD 2019'!X90</f>
        <v>0.56491228070175437</v>
      </c>
      <c r="R37" s="22">
        <f>'Matriz PAD 2019'!Y90</f>
        <v>216</v>
      </c>
      <c r="S37" s="23">
        <f>'Matriz PAD 2019'!Z90</f>
        <v>0.75789473684210529</v>
      </c>
      <c r="T37" s="293">
        <f>'Matriz PAD 2019'!AA90</f>
        <v>0.75789473684210529</v>
      </c>
      <c r="U37" s="64">
        <f>'Matriz PAD 2019'!AB90</f>
        <v>19093163</v>
      </c>
      <c r="V37" s="64">
        <f>'Matriz PAD 2019'!AC90</f>
        <v>19093163</v>
      </c>
      <c r="W37" s="64">
        <f>'Matriz PAD 2019'!AD90</f>
        <v>1878015.9999999998</v>
      </c>
      <c r="X37" s="23">
        <f>'Matriz PAD 2019'!AE90</f>
        <v>9.8360654020499372E-2</v>
      </c>
      <c r="Y37" s="64">
        <f>'Matriz PAD 2019'!AF90</f>
        <v>19093162.999999996</v>
      </c>
      <c r="Z37" s="64">
        <f>'Matriz PAD 2019'!AG90</f>
        <v>3108787.1999999997</v>
      </c>
      <c r="AA37" s="23">
        <f>'Matriz PAD 2019'!AH90</f>
        <v>0.1628220112089338</v>
      </c>
      <c r="AB37" s="64" t="str">
        <f>'Matriz PAD 2019'!AI92</f>
        <v>No aplica</v>
      </c>
      <c r="AC37" s="64" t="str">
        <f>'Matriz PAD 2019'!AJ92</f>
        <v>No aplica</v>
      </c>
      <c r="AD37" s="23" t="str">
        <f>'Matriz PAD 2019'!AK92</f>
        <v>No aplica</v>
      </c>
      <c r="AE37" s="64">
        <f>'Matriz PAD 2019'!AL90</f>
        <v>7737425.9199999999</v>
      </c>
      <c r="AF37" s="64">
        <f>'Matriz PAD 2019'!AM90</f>
        <v>7737425.9199999999</v>
      </c>
      <c r="AG37" s="23">
        <f>'Matriz PAD 2019'!AN90</f>
        <v>1</v>
      </c>
    </row>
    <row r="38" spans="1:33" ht="48" x14ac:dyDescent="0.35">
      <c r="A38" s="17" t="s">
        <v>16</v>
      </c>
      <c r="B38" s="31" t="s">
        <v>81</v>
      </c>
      <c r="C38" s="31" t="s">
        <v>87</v>
      </c>
      <c r="D38" s="31" t="s">
        <v>489</v>
      </c>
      <c r="E38" s="31" t="s">
        <v>475</v>
      </c>
      <c r="F38" s="19" t="s">
        <v>503</v>
      </c>
      <c r="G38" s="20" t="s">
        <v>87</v>
      </c>
      <c r="H38" s="38" t="str">
        <f>'Matriz PAD 2019'!O91</f>
        <v>(por demanda)</v>
      </c>
      <c r="I38" s="22">
        <f>'Matriz PAD 2019'!P91</f>
        <v>2</v>
      </c>
      <c r="J38" s="23" t="str">
        <f>'Matriz PAD 2019'!Q91</f>
        <v>(por demanda)</v>
      </c>
      <c r="K38" s="99">
        <f>'Matriz PAD 2019'!R91</f>
        <v>1</v>
      </c>
      <c r="L38" s="22">
        <f>'Matriz PAD 2019'!S91</f>
        <v>4</v>
      </c>
      <c r="M38" s="23" t="str">
        <f>'Matriz PAD 2019'!T91</f>
        <v>(por demanda)</v>
      </c>
      <c r="N38" s="99">
        <f>'Matriz PAD 2019'!U91</f>
        <v>1</v>
      </c>
      <c r="O38" s="22">
        <f>'Matriz PAD 2019'!V91</f>
        <v>4</v>
      </c>
      <c r="P38" s="23" t="str">
        <f>'Matriz PAD 2019'!W91</f>
        <v>(por demanda)</v>
      </c>
      <c r="Q38" s="23">
        <f>'Matriz PAD 2019'!X91</f>
        <v>1</v>
      </c>
      <c r="R38" s="22">
        <f>'Matriz PAD 2019'!Y91</f>
        <v>6</v>
      </c>
      <c r="S38" s="23" t="str">
        <f>'Matriz PAD 2019'!Z91</f>
        <v>(por demanda)</v>
      </c>
      <c r="T38" s="291">
        <f>'Matriz PAD 2019'!AA91</f>
        <v>1</v>
      </c>
      <c r="U38" s="64" t="str">
        <f>'Matriz PAD 2019'!AB91</f>
        <v>No aplica</v>
      </c>
      <c r="V38" s="64" t="str">
        <f>'Matriz PAD 2019'!AC91</f>
        <v>No aplica</v>
      </c>
      <c r="W38" s="64" t="str">
        <f>'Matriz PAD 2019'!AD91</f>
        <v>No aplica</v>
      </c>
      <c r="X38" s="23" t="str">
        <f>'Matriz PAD 2019'!AE91</f>
        <v>No aplica</v>
      </c>
      <c r="Y38" s="64" t="str">
        <f>'Matriz PAD 2019'!AF91</f>
        <v>No aplica</v>
      </c>
      <c r="Z38" s="64" t="str">
        <f>'Matriz PAD 2019'!AG91</f>
        <v>No aplica</v>
      </c>
      <c r="AA38" s="23" t="str">
        <f>'Matriz PAD 2019'!AH91</f>
        <v>No aplica</v>
      </c>
      <c r="AB38" s="64" t="str">
        <f>'Matriz PAD 2019'!AI91</f>
        <v>No aplica</v>
      </c>
      <c r="AC38" s="64" t="str">
        <f>'Matriz PAD 2019'!AJ91</f>
        <v>No aplica</v>
      </c>
      <c r="AD38" s="23" t="str">
        <f>'Matriz PAD 2019'!AK91</f>
        <v>No aplica</v>
      </c>
      <c r="AE38" s="64" t="str">
        <f>'Matriz PAD 2019'!AL91</f>
        <v>No aplica</v>
      </c>
      <c r="AF38" s="64" t="str">
        <f>'Matriz PAD 2019'!AM91</f>
        <v>No aplica</v>
      </c>
      <c r="AG38" s="23" t="str">
        <f>'Matriz PAD 2019'!AN91</f>
        <v>No aplica</v>
      </c>
    </row>
    <row r="39" spans="1:33" ht="48" x14ac:dyDescent="0.35">
      <c r="A39" s="17" t="s">
        <v>16</v>
      </c>
      <c r="B39" s="31" t="s">
        <v>94</v>
      </c>
      <c r="C39" s="31" t="s">
        <v>372</v>
      </c>
      <c r="D39" s="31" t="s">
        <v>489</v>
      </c>
      <c r="E39" s="31" t="s">
        <v>475</v>
      </c>
      <c r="F39" s="19" t="s">
        <v>507</v>
      </c>
      <c r="G39" s="20" t="s">
        <v>112</v>
      </c>
      <c r="H39" s="38" t="str">
        <f>'Matriz PAD 2019'!O92</f>
        <v>(por demanda)</v>
      </c>
      <c r="I39" s="22">
        <f>'Matriz PAD 2019'!P92</f>
        <v>1</v>
      </c>
      <c r="J39" s="23" t="str">
        <f>'Matriz PAD 2019'!Q92</f>
        <v>(por demanda)</v>
      </c>
      <c r="K39" s="99">
        <f>'Matriz PAD 2019'!R92</f>
        <v>1</v>
      </c>
      <c r="L39" s="22">
        <f>'Matriz PAD 2019'!S92</f>
        <v>2</v>
      </c>
      <c r="M39" s="23" t="str">
        <f>'Matriz PAD 2019'!T92</f>
        <v>(por demanda)</v>
      </c>
      <c r="N39" s="99">
        <f>'Matriz PAD 2019'!U92</f>
        <v>1</v>
      </c>
      <c r="O39" s="22">
        <f>'Matriz PAD 2019'!V92</f>
        <v>2</v>
      </c>
      <c r="P39" s="23" t="str">
        <f>'Matriz PAD 2019'!W92</f>
        <v>(por demanda)</v>
      </c>
      <c r="Q39" s="23">
        <f>'Matriz PAD 2019'!X92</f>
        <v>1</v>
      </c>
      <c r="R39" s="22">
        <f>'Matriz PAD 2019'!Y92</f>
        <v>3</v>
      </c>
      <c r="S39" s="23" t="str">
        <f>'Matriz PAD 2019'!Z92</f>
        <v>(por demanda)</v>
      </c>
      <c r="T39" s="291">
        <f>'Matriz PAD 2019'!AA92</f>
        <v>1</v>
      </c>
      <c r="U39" s="64" t="str">
        <f>'Matriz PAD 2019'!AB92</f>
        <v>No aplica</v>
      </c>
      <c r="V39" s="64" t="str">
        <f>'Matriz PAD 2019'!AC92</f>
        <v>No aplica</v>
      </c>
      <c r="W39" s="64" t="str">
        <f>'Matriz PAD 2019'!AD92</f>
        <v>No aplica</v>
      </c>
      <c r="X39" s="23" t="str">
        <f>'Matriz PAD 2019'!AE92</f>
        <v>No aplica</v>
      </c>
      <c r="Y39" s="64" t="str">
        <f>'Matriz PAD 2019'!AF92</f>
        <v>No aplica</v>
      </c>
      <c r="Z39" s="64" t="str">
        <f>'Matriz PAD 2019'!AG92</f>
        <v>No aplica</v>
      </c>
      <c r="AA39" s="23" t="str">
        <f>'Matriz PAD 2019'!AH92</f>
        <v>No aplica</v>
      </c>
      <c r="AB39" s="64" t="str">
        <f>'Matriz PAD 2019'!AI92</f>
        <v>No aplica</v>
      </c>
      <c r="AC39" s="64" t="str">
        <f>'Matriz PAD 2019'!AJ92</f>
        <v>No aplica</v>
      </c>
      <c r="AD39" s="23" t="str">
        <f>'Matriz PAD 2019'!AK92</f>
        <v>No aplica</v>
      </c>
      <c r="AE39" s="64" t="str">
        <f>'Matriz PAD 2019'!AL92</f>
        <v>No aplica</v>
      </c>
      <c r="AF39" s="64" t="str">
        <f>'Matriz PAD 2019'!AM92</f>
        <v>No aplica</v>
      </c>
      <c r="AG39" s="23" t="str">
        <f>'Matriz PAD 2019'!AN92</f>
        <v>No aplica</v>
      </c>
    </row>
    <row r="40" spans="1:33" ht="36" x14ac:dyDescent="0.35">
      <c r="A40" s="17" t="s">
        <v>16</v>
      </c>
      <c r="B40" s="31" t="s">
        <v>94</v>
      </c>
      <c r="C40" s="31" t="s">
        <v>372</v>
      </c>
      <c r="D40" s="31" t="s">
        <v>510</v>
      </c>
      <c r="E40" s="31" t="s">
        <v>475</v>
      </c>
      <c r="F40" s="19" t="s">
        <v>511</v>
      </c>
      <c r="G40" s="20" t="s">
        <v>112</v>
      </c>
      <c r="H40" s="38">
        <f>'Matriz PAD 2019'!O93</f>
        <v>1</v>
      </c>
      <c r="I40" s="22">
        <f>'Matriz PAD 2019'!P93</f>
        <v>0</v>
      </c>
      <c r="J40" s="23">
        <f>'Matriz PAD 2019'!Q93</f>
        <v>0</v>
      </c>
      <c r="K40" s="100">
        <f>'Matriz PAD 2019'!R93</f>
        <v>0</v>
      </c>
      <c r="L40" s="22">
        <f>'Matriz PAD 2019'!S93</f>
        <v>0</v>
      </c>
      <c r="M40" s="23">
        <f>'Matriz PAD 2019'!T93</f>
        <v>0</v>
      </c>
      <c r="N40" s="163">
        <f>'Matriz PAD 2019'!U93</f>
        <v>0</v>
      </c>
      <c r="O40" s="22">
        <f>'Matriz PAD 2019'!V93</f>
        <v>5</v>
      </c>
      <c r="P40" s="23">
        <f>'Matriz PAD 2019'!W93</f>
        <v>5</v>
      </c>
      <c r="Q40" s="23">
        <f>'Matriz PAD 2019'!X93</f>
        <v>1</v>
      </c>
      <c r="R40" s="22">
        <f>'Matriz PAD 2019'!Y93</f>
        <v>2</v>
      </c>
      <c r="S40" s="23">
        <f>'Matriz PAD 2019'!Z93</f>
        <v>2</v>
      </c>
      <c r="T40" s="291">
        <f>'Matriz PAD 2019'!AA93</f>
        <v>1</v>
      </c>
      <c r="U40" s="64" t="str">
        <f>'Matriz PAD 2019'!AB93</f>
        <v>No aplica</v>
      </c>
      <c r="V40" s="64" t="str">
        <f>'Matriz PAD 2019'!AC93</f>
        <v>No aplica</v>
      </c>
      <c r="W40" s="64" t="str">
        <f>'Matriz PAD 2019'!AD93</f>
        <v>No aplica</v>
      </c>
      <c r="X40" s="23" t="str">
        <f>'Matriz PAD 2019'!AE93</f>
        <v>No aplica</v>
      </c>
      <c r="Y40" s="64" t="str">
        <f>'Matriz PAD 2019'!AF93</f>
        <v>No aplica</v>
      </c>
      <c r="Z40" s="64" t="str">
        <f>'Matriz PAD 2019'!AG93</f>
        <v>No aplica</v>
      </c>
      <c r="AA40" s="23" t="str">
        <f>'Matriz PAD 2019'!AH93</f>
        <v>No aplica</v>
      </c>
      <c r="AB40" s="64" t="str">
        <f>'Matriz PAD 2019'!AI93</f>
        <v>No aplica</v>
      </c>
      <c r="AC40" s="64" t="str">
        <f>'Matriz PAD 2019'!AJ93</f>
        <v>No aplica</v>
      </c>
      <c r="AD40" s="23" t="str">
        <f>'Matriz PAD 2019'!AK93</f>
        <v>No aplica</v>
      </c>
      <c r="AE40" s="64" t="str">
        <f>'Matriz PAD 2019'!AL93</f>
        <v>No aplica</v>
      </c>
      <c r="AF40" s="64" t="str">
        <f>'Matriz PAD 2019'!AM93</f>
        <v>No aplica</v>
      </c>
      <c r="AG40" s="23" t="str">
        <f>'Matriz PAD 2019'!AN93</f>
        <v>No aplica</v>
      </c>
    </row>
    <row r="41" spans="1:33" ht="60.5" thickBot="1" x14ac:dyDescent="0.4">
      <c r="A41" s="57" t="s">
        <v>16</v>
      </c>
      <c r="B41" s="58" t="s">
        <v>94</v>
      </c>
      <c r="C41" s="58" t="s">
        <v>372</v>
      </c>
      <c r="D41" s="58" t="s">
        <v>81</v>
      </c>
      <c r="E41" s="58" t="s">
        <v>475</v>
      </c>
      <c r="F41" s="59" t="s">
        <v>513</v>
      </c>
      <c r="G41" s="60" t="s">
        <v>112</v>
      </c>
      <c r="H41" s="38" t="str">
        <f>'Matriz PAD 2019'!O94</f>
        <v>(por demanda)</v>
      </c>
      <c r="I41" s="62">
        <f>'Matriz PAD 2019'!P94</f>
        <v>0</v>
      </c>
      <c r="J41" s="66" t="str">
        <f>'Matriz PAD 2019'!Q94</f>
        <v>(por demanda)</v>
      </c>
      <c r="K41" s="97">
        <f>'Matriz PAD 2019'!R94</f>
        <v>0</v>
      </c>
      <c r="L41" s="62">
        <f>'Matriz PAD 2019'!S94</f>
        <v>0</v>
      </c>
      <c r="M41" s="66" t="str">
        <f>'Matriz PAD 2019'!T94</f>
        <v>(por demanda)</v>
      </c>
      <c r="N41" s="164">
        <f>'Matriz PAD 2019'!U94</f>
        <v>0</v>
      </c>
      <c r="O41" s="62">
        <f>'Matriz PAD 2019'!V94</f>
        <v>0</v>
      </c>
      <c r="P41" s="66" t="str">
        <f>'Matriz PAD 2019'!W94</f>
        <v>(por demanda)</v>
      </c>
      <c r="Q41" s="66">
        <f>'Matriz PAD 2019'!X94</f>
        <v>0</v>
      </c>
      <c r="R41" s="62">
        <f>'Matriz PAD 2019'!Y94</f>
        <v>1</v>
      </c>
      <c r="S41" s="66" t="str">
        <f>'Matriz PAD 2019'!Z94</f>
        <v>(por demanda)</v>
      </c>
      <c r="T41" s="292">
        <f>'Matriz PAD 2019'!AA94</f>
        <v>1</v>
      </c>
      <c r="U41" s="67" t="str">
        <f>'Matriz PAD 2019'!AB94</f>
        <v>No aplica</v>
      </c>
      <c r="V41" s="64" t="str">
        <f>'Matriz PAD 2019'!AC94</f>
        <v>No aplica</v>
      </c>
      <c r="W41" s="64" t="str">
        <f>'Matriz PAD 2019'!AD94</f>
        <v>No aplica</v>
      </c>
      <c r="X41" s="23" t="str">
        <f>'Matriz PAD 2019'!AE94</f>
        <v>No aplica</v>
      </c>
      <c r="Y41" s="64" t="str">
        <f>'Matriz PAD 2019'!AF94</f>
        <v>No aplica</v>
      </c>
      <c r="Z41" s="64" t="str">
        <f>'Matriz PAD 2019'!AG94</f>
        <v>No aplica</v>
      </c>
      <c r="AA41" s="23" t="str">
        <f>'Matriz PAD 2019'!AH94</f>
        <v>No aplica</v>
      </c>
      <c r="AB41" s="64" t="str">
        <f>'Matriz PAD 2019'!AI94</f>
        <v>No aplica</v>
      </c>
      <c r="AC41" s="64" t="str">
        <f>'Matriz PAD 2019'!AJ94</f>
        <v>No aplica</v>
      </c>
      <c r="AD41" s="23" t="str">
        <f>'Matriz PAD 2019'!AK94</f>
        <v>No aplica</v>
      </c>
      <c r="AE41" s="64" t="str">
        <f>'Matriz PAD 2019'!AL94</f>
        <v>No aplica</v>
      </c>
      <c r="AF41" s="64" t="str">
        <f>'Matriz PAD 2019'!AM94</f>
        <v>No aplica</v>
      </c>
      <c r="AG41" s="23" t="str">
        <f>'Matriz PAD 2019'!AN94</f>
        <v>No aplica</v>
      </c>
    </row>
    <row r="42" spans="1:33" x14ac:dyDescent="0.35">
      <c r="K42" s="11">
        <f>AVERAGE(K2:K41)</f>
        <v>0.50679430943935211</v>
      </c>
      <c r="N42" s="11">
        <f>AVERAGE(N2:N41)</f>
        <v>0.61582749250663371</v>
      </c>
      <c r="Q42" s="11">
        <f>AVERAGE(Q2:Q41)</f>
        <v>0.78448424497197589</v>
      </c>
      <c r="T42" s="11">
        <f>AVERAGE(T2:T41)</f>
        <v>0.86880393735272265</v>
      </c>
      <c r="U42" s="14">
        <f>SUM(U2:U41)</f>
        <v>63773761618</v>
      </c>
      <c r="V42" s="14">
        <f>SUM(V2:V41)</f>
        <v>63773761618</v>
      </c>
      <c r="W42" s="14">
        <f>SUM(W2:W41)</f>
        <v>13164017032.818817</v>
      </c>
      <c r="X42" s="11">
        <f>W42/V42</f>
        <v>0.20641744659300923</v>
      </c>
      <c r="Y42" s="14">
        <f>SUM(Y2:Y41)</f>
        <v>62216680717.091438</v>
      </c>
      <c r="Z42" s="14">
        <f>SUM(Z2:Z41)</f>
        <v>23444933620.518208</v>
      </c>
      <c r="AA42" s="11">
        <f>Z42/Y42</f>
        <v>0.37682713623257774</v>
      </c>
      <c r="AB42" s="14">
        <f>SUM(AB2:AB41)</f>
        <v>62154973861.474052</v>
      </c>
      <c r="AC42" s="14">
        <f>SUM(AC2:AC41)</f>
        <v>46787431148.211319</v>
      </c>
      <c r="AD42" s="11">
        <f>AC42/AB42</f>
        <v>0.752754417570625</v>
      </c>
      <c r="AE42" s="14">
        <f>SUM(AE2:AE41)</f>
        <v>62779540814.927391</v>
      </c>
      <c r="AF42" s="14">
        <f>SUM(AF2:AF41)</f>
        <v>62779540814.927391</v>
      </c>
      <c r="AG42" s="11">
        <f>AF42/AE42</f>
        <v>1</v>
      </c>
    </row>
  </sheetData>
  <protectedRanges>
    <protectedRange sqref="B2:C41" name="Rango2"/>
  </protectedRange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G7"/>
  <sheetViews>
    <sheetView topLeftCell="N4" workbookViewId="0">
      <selection activeCell="AF7" sqref="AF7"/>
    </sheetView>
  </sheetViews>
  <sheetFormatPr baseColWidth="10" defaultColWidth="10.81640625" defaultRowHeight="12" x14ac:dyDescent="0.3"/>
  <cols>
    <col min="1" max="1" width="7.1796875" style="69" bestFit="1" customWidth="1"/>
    <col min="2" max="2" width="16.453125" style="69" bestFit="1" customWidth="1"/>
    <col min="3" max="3" width="18.26953125" style="69" bestFit="1" customWidth="1"/>
    <col min="4" max="4" width="24.453125" style="69" bestFit="1" customWidth="1"/>
    <col min="5" max="5" width="26.453125" style="69" bestFit="1" customWidth="1"/>
    <col min="6" max="6" width="37.7265625" style="69" customWidth="1"/>
    <col min="7" max="8" width="12.453125" style="69" bestFit="1" customWidth="1"/>
    <col min="9" max="9" width="21" style="102" bestFit="1" customWidth="1"/>
    <col min="10" max="10" width="21" style="71" bestFit="1" customWidth="1"/>
    <col min="11" max="11" width="6.1796875" style="71" bestFit="1" customWidth="1"/>
    <col min="12" max="12" width="21" style="102" bestFit="1" customWidth="1"/>
    <col min="13" max="13" width="21" style="71" bestFit="1" customWidth="1"/>
    <col min="14" max="14" width="6.1796875" style="71" bestFit="1" customWidth="1"/>
    <col min="15" max="15" width="21" style="102" bestFit="1" customWidth="1"/>
    <col min="16" max="16" width="21" style="71" bestFit="1" customWidth="1"/>
    <col min="17" max="17" width="6.1796875" style="71" bestFit="1" customWidth="1"/>
    <col min="18" max="18" width="21" style="102" bestFit="1" customWidth="1"/>
    <col min="19" max="19" width="21" style="71" bestFit="1" customWidth="1"/>
    <col min="20" max="20" width="6.1796875" style="71" bestFit="1" customWidth="1"/>
    <col min="21" max="21" width="21.26953125" style="103" bestFit="1" customWidth="1"/>
    <col min="22" max="22" width="24.1796875" style="103" bestFit="1" customWidth="1"/>
    <col min="23" max="23" width="24.453125" style="103" bestFit="1" customWidth="1"/>
    <col min="24" max="24" width="24.453125" style="71" bestFit="1" customWidth="1"/>
    <col min="25" max="25" width="24.1796875" style="103" bestFit="1" customWidth="1"/>
    <col min="26" max="26" width="24.453125" style="103" bestFit="1" customWidth="1"/>
    <col min="27" max="27" width="24.453125" style="71" bestFit="1" customWidth="1"/>
    <col min="28" max="28" width="24.1796875" style="103" bestFit="1" customWidth="1"/>
    <col min="29" max="29" width="24.453125" style="103" bestFit="1" customWidth="1"/>
    <col min="30" max="30" width="24.453125" style="71" bestFit="1" customWidth="1"/>
    <col min="31" max="31" width="24.1796875" style="103" bestFit="1" customWidth="1"/>
    <col min="32" max="32" width="24.453125" style="103" bestFit="1" customWidth="1"/>
    <col min="33" max="33" width="24.453125" style="71" bestFit="1" customWidth="1"/>
    <col min="34" max="16384" width="10.81640625" style="69"/>
  </cols>
  <sheetData>
    <row r="1" spans="1:33" ht="36" x14ac:dyDescent="0.3">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84" x14ac:dyDescent="0.3">
      <c r="A2" s="17" t="s">
        <v>17</v>
      </c>
      <c r="B2" s="34" t="s">
        <v>745</v>
      </c>
      <c r="C2" s="34" t="s">
        <v>101</v>
      </c>
      <c r="D2" s="34" t="s">
        <v>746</v>
      </c>
      <c r="E2" s="34" t="s">
        <v>797</v>
      </c>
      <c r="F2" s="19" t="s">
        <v>748</v>
      </c>
      <c r="G2" s="20" t="s">
        <v>112</v>
      </c>
      <c r="H2" s="22">
        <f>'Matriz PAD 2019'!O143</f>
        <v>179</v>
      </c>
      <c r="I2" s="22">
        <f>'Matriz PAD 2019'!P143</f>
        <v>47</v>
      </c>
      <c r="J2" s="23">
        <f>'Matriz PAD 2019'!Q143</f>
        <v>0.26256983240223464</v>
      </c>
      <c r="K2" s="99">
        <f>'Matriz PAD 2019'!R143</f>
        <v>0.26256983240223464</v>
      </c>
      <c r="L2" s="22">
        <f>'Matriz PAD 2019'!S143</f>
        <v>92</v>
      </c>
      <c r="M2" s="23">
        <f>'Matriz PAD 2019'!T143</f>
        <v>0.51396648044692739</v>
      </c>
      <c r="N2" s="99">
        <f>'Matriz PAD 2019'!U143</f>
        <v>0.51396648044692739</v>
      </c>
      <c r="O2" s="22">
        <f>'Matriz PAD 2019'!V143</f>
        <v>137</v>
      </c>
      <c r="P2" s="23">
        <f>'Matriz PAD 2019'!W143</f>
        <v>0.76536312849162014</v>
      </c>
      <c r="Q2" s="23">
        <f>'Matriz PAD 2019'!X143</f>
        <v>0.76536312849162014</v>
      </c>
      <c r="R2" s="22">
        <f>'Matriz PAD 2019'!Y143</f>
        <v>169</v>
      </c>
      <c r="S2" s="23">
        <f>'Matriz PAD 2019'!Z143</f>
        <v>0.94413407821229045</v>
      </c>
      <c r="T2" s="291">
        <f>'Matriz PAD 2019'!AA143</f>
        <v>0.94413407821229045</v>
      </c>
      <c r="U2" s="64">
        <f>'Matriz PAD 2019'!AB143</f>
        <v>1539000000</v>
      </c>
      <c r="V2" s="64">
        <f>'Matriz PAD 2019'!AC143</f>
        <v>1696658497</v>
      </c>
      <c r="W2" s="64">
        <f>'Matriz PAD 2019'!AD143</f>
        <v>1295077276</v>
      </c>
      <c r="X2" s="23">
        <f>'Matriz PAD 2019'!AE143</f>
        <v>0.76331051787376869</v>
      </c>
      <c r="Y2" s="64">
        <f>'Matriz PAD 2019'!AF143</f>
        <v>1696658497</v>
      </c>
      <c r="Z2" s="64">
        <f>'Matriz PAD 2019'!AG143</f>
        <v>1295077276</v>
      </c>
      <c r="AA2" s="23">
        <f>'Matriz PAD 2019'!AH143</f>
        <v>0.76331051787376869</v>
      </c>
      <c r="AB2" s="64">
        <f>'Matriz PAD 2019'!AI143</f>
        <v>1696658497</v>
      </c>
      <c r="AC2" s="64">
        <f>'Matriz PAD 2019'!AJ143</f>
        <v>1692403622</v>
      </c>
      <c r="AD2" s="23">
        <f>'Matriz PAD 2019'!AK143</f>
        <v>0.99749220305233888</v>
      </c>
      <c r="AE2" s="64">
        <f>'Matriz PAD 2019'!AL143</f>
        <v>1874636427</v>
      </c>
      <c r="AF2" s="64">
        <f>'Matriz PAD 2019'!AM143</f>
        <v>1874636427</v>
      </c>
      <c r="AG2" s="65">
        <f>'Matriz PAD 2019'!AN143</f>
        <v>1</v>
      </c>
    </row>
    <row r="3" spans="1:33" ht="72" x14ac:dyDescent="0.3">
      <c r="A3" s="17" t="s">
        <v>17</v>
      </c>
      <c r="B3" s="34" t="s">
        <v>745</v>
      </c>
      <c r="C3" s="34" t="s">
        <v>101</v>
      </c>
      <c r="D3" s="34" t="s">
        <v>746</v>
      </c>
      <c r="E3" s="34" t="s">
        <v>797</v>
      </c>
      <c r="F3" s="19" t="s">
        <v>751</v>
      </c>
      <c r="G3" s="20" t="s">
        <v>112</v>
      </c>
      <c r="H3" s="22" t="str">
        <f>'Matriz PAD 2019'!O144</f>
        <v>(por demanda)</v>
      </c>
      <c r="I3" s="22">
        <f>'Matriz PAD 2019'!P144</f>
        <v>18</v>
      </c>
      <c r="J3" s="23" t="str">
        <f>'Matriz PAD 2019'!Q144</f>
        <v>(por demanda)</v>
      </c>
      <c r="K3" s="99">
        <f>'Matriz PAD 2019'!R144</f>
        <v>1</v>
      </c>
      <c r="L3" s="22">
        <f>'Matriz PAD 2019'!S144</f>
        <v>38</v>
      </c>
      <c r="M3" s="23" t="str">
        <f>'Matriz PAD 2019'!T144</f>
        <v>(por demanda)</v>
      </c>
      <c r="N3" s="99">
        <f>'Matriz PAD 2019'!U144</f>
        <v>1</v>
      </c>
      <c r="O3" s="22">
        <f>'Matriz PAD 2019'!V144</f>
        <v>56</v>
      </c>
      <c r="P3" s="23" t="str">
        <f>'Matriz PAD 2019'!W144</f>
        <v>(por demanda)</v>
      </c>
      <c r="Q3" s="23">
        <f>'Matriz PAD 2019'!X144</f>
        <v>1</v>
      </c>
      <c r="R3" s="22">
        <f>'Matriz PAD 2019'!Y144</f>
        <v>71</v>
      </c>
      <c r="S3" s="23" t="str">
        <f>'Matriz PAD 2019'!Z144</f>
        <v>(por demanda)</v>
      </c>
      <c r="T3" s="291">
        <f>'Matriz PAD 2019'!AA144</f>
        <v>1</v>
      </c>
      <c r="U3" s="64" t="str">
        <f>'Matriz PAD 2019'!AB144</f>
        <v>No aplica</v>
      </c>
      <c r="V3" s="64" t="str">
        <f>'Matriz PAD 2019'!AC144</f>
        <v>No aplica</v>
      </c>
      <c r="W3" s="64" t="str">
        <f>'Matriz PAD 2019'!AD144</f>
        <v>No aplica</v>
      </c>
      <c r="X3" s="23" t="str">
        <f>'Matriz PAD 2019'!AE144</f>
        <v>No aplica</v>
      </c>
      <c r="Y3" s="64" t="str">
        <f>'Matriz PAD 2019'!AF144</f>
        <v>No aplica</v>
      </c>
      <c r="Z3" s="64" t="str">
        <f>'Matriz PAD 2019'!AG144</f>
        <v>No aplica</v>
      </c>
      <c r="AA3" s="23" t="str">
        <f>'Matriz PAD 2019'!AH144</f>
        <v>No aplica</v>
      </c>
      <c r="AB3" s="64" t="str">
        <f>'Matriz PAD 2019'!AI144</f>
        <v>No aplica</v>
      </c>
      <c r="AC3" s="64" t="str">
        <f>'Matriz PAD 2019'!AJ144</f>
        <v>No aplica</v>
      </c>
      <c r="AD3" s="23" t="str">
        <f>'Matriz PAD 2019'!AK144</f>
        <v>No aplica</v>
      </c>
      <c r="AE3" s="64" t="str">
        <f>'Matriz PAD 2019'!AL144</f>
        <v>No aplica</v>
      </c>
      <c r="AF3" s="64" t="str">
        <f>'Matriz PAD 2019'!AM144</f>
        <v>No aplica</v>
      </c>
      <c r="AG3" s="65" t="str">
        <f>'Matriz PAD 2019'!AN144</f>
        <v>No aplica</v>
      </c>
    </row>
    <row r="4" spans="1:33" ht="60" x14ac:dyDescent="0.3">
      <c r="A4" s="17" t="s">
        <v>17</v>
      </c>
      <c r="B4" s="34" t="s">
        <v>65</v>
      </c>
      <c r="C4" s="34" t="s">
        <v>754</v>
      </c>
      <c r="D4" s="34" t="s">
        <v>755</v>
      </c>
      <c r="E4" s="34" t="s">
        <v>756</v>
      </c>
      <c r="F4" s="19" t="s">
        <v>757</v>
      </c>
      <c r="G4" s="20" t="s">
        <v>112</v>
      </c>
      <c r="H4" s="22">
        <f>'Matriz PAD 2019'!O145</f>
        <v>4</v>
      </c>
      <c r="I4" s="22">
        <f>'Matriz PAD 2019'!P145</f>
        <v>1</v>
      </c>
      <c r="J4" s="23">
        <f>'Matriz PAD 2019'!Q145</f>
        <v>0.25</v>
      </c>
      <c r="K4" s="99">
        <f>'Matriz PAD 2019'!R145</f>
        <v>0.25</v>
      </c>
      <c r="L4" s="22">
        <f>'Matriz PAD 2019'!S145</f>
        <v>1</v>
      </c>
      <c r="M4" s="23">
        <f>'Matriz PAD 2019'!T145</f>
        <v>0.25</v>
      </c>
      <c r="N4" s="100">
        <f>'Matriz PAD 2019'!U145</f>
        <v>0.25</v>
      </c>
      <c r="O4" s="22">
        <f>'Matriz PAD 2019'!V145</f>
        <v>1</v>
      </c>
      <c r="P4" s="23">
        <f>'Matriz PAD 2019'!W145</f>
        <v>0.25</v>
      </c>
      <c r="Q4" s="23">
        <f>'Matriz PAD 2019'!X145</f>
        <v>0.25</v>
      </c>
      <c r="R4" s="22">
        <f>'Matriz PAD 2019'!Y145</f>
        <v>3</v>
      </c>
      <c r="S4" s="23">
        <f>'Matriz PAD 2019'!Z145</f>
        <v>0.75</v>
      </c>
      <c r="T4" s="293">
        <f>'Matriz PAD 2019'!AA145</f>
        <v>0.75</v>
      </c>
      <c r="U4" s="64">
        <f>'Matriz PAD 2019'!AB145</f>
        <v>54949000</v>
      </c>
      <c r="V4" s="64">
        <f>'Matriz PAD 2019'!AC145</f>
        <v>24750000</v>
      </c>
      <c r="W4" s="64">
        <f>'Matriz PAD 2019'!AD145</f>
        <v>24750000</v>
      </c>
      <c r="X4" s="23">
        <f>'Matriz PAD 2019'!AE145</f>
        <v>1</v>
      </c>
      <c r="Y4" s="64">
        <f>'Matriz PAD 2019'!AF145</f>
        <v>24750000</v>
      </c>
      <c r="Z4" s="64">
        <f>'Matriz PAD 2019'!AG145</f>
        <v>24750000</v>
      </c>
      <c r="AA4" s="23">
        <f>'Matriz PAD 2019'!AH145</f>
        <v>1</v>
      </c>
      <c r="AB4" s="64">
        <f>'Matriz PAD 2019'!AI145</f>
        <v>24750000</v>
      </c>
      <c r="AC4" s="64">
        <f>'Matriz PAD 2019'!AJ145</f>
        <v>24750000</v>
      </c>
      <c r="AD4" s="23">
        <f>'Matriz PAD 2019'!AK145</f>
        <v>1</v>
      </c>
      <c r="AE4" s="64">
        <f>'Matriz PAD 2019'!AL145</f>
        <v>24375000</v>
      </c>
      <c r="AF4" s="64">
        <f>'Matriz PAD 2019'!AM145</f>
        <v>24375000</v>
      </c>
      <c r="AG4" s="65">
        <f>'Matriz PAD 2019'!AN145</f>
        <v>1</v>
      </c>
    </row>
    <row r="5" spans="1:33" ht="60" x14ac:dyDescent="0.3">
      <c r="A5" s="17" t="s">
        <v>17</v>
      </c>
      <c r="B5" s="34" t="s">
        <v>65</v>
      </c>
      <c r="C5" s="34" t="s">
        <v>124</v>
      </c>
      <c r="D5" s="34" t="s">
        <v>755</v>
      </c>
      <c r="E5" s="34" t="s">
        <v>756</v>
      </c>
      <c r="F5" s="19" t="s">
        <v>759</v>
      </c>
      <c r="G5" s="20" t="s">
        <v>73</v>
      </c>
      <c r="H5" s="22">
        <f>'Matriz PAD 2019'!O146</f>
        <v>14</v>
      </c>
      <c r="I5" s="22">
        <f>'Matriz PAD 2019'!P146</f>
        <v>0</v>
      </c>
      <c r="J5" s="23">
        <f>'Matriz PAD 2019'!Q146</f>
        <v>0</v>
      </c>
      <c r="K5" s="100">
        <f>'Matriz PAD 2019'!R146</f>
        <v>0</v>
      </c>
      <c r="L5" s="22">
        <f>'Matriz PAD 2019'!S146</f>
        <v>0</v>
      </c>
      <c r="M5" s="23">
        <f>'Matriz PAD 2019'!T146</f>
        <v>0</v>
      </c>
      <c r="N5" s="100">
        <f>'Matriz PAD 2019'!U146</f>
        <v>0</v>
      </c>
      <c r="O5" s="22">
        <f>'Matriz PAD 2019'!V146</f>
        <v>10</v>
      </c>
      <c r="P5" s="23">
        <f>'Matriz PAD 2019'!W146</f>
        <v>0.7142857142857143</v>
      </c>
      <c r="Q5" s="23">
        <f>'Matriz PAD 2019'!X146</f>
        <v>0.7142857142857143</v>
      </c>
      <c r="R5" s="22">
        <f>'Matriz PAD 2019'!Y146</f>
        <v>15</v>
      </c>
      <c r="S5" s="23">
        <f>'Matriz PAD 2019'!Z146</f>
        <v>1.0714285714285714</v>
      </c>
      <c r="T5" s="291">
        <f>'Matriz PAD 2019'!AA146</f>
        <v>1</v>
      </c>
      <c r="U5" s="64">
        <f>'Matriz PAD 2019'!AB146</f>
        <v>29120000</v>
      </c>
      <c r="V5" s="64">
        <f>'Matriz PAD 2019'!AC146</f>
        <v>29120000</v>
      </c>
      <c r="W5" s="64">
        <f>'Matriz PAD 2019'!AD146</f>
        <v>0</v>
      </c>
      <c r="X5" s="23">
        <f>'Matriz PAD 2019'!AE146</f>
        <v>0</v>
      </c>
      <c r="Y5" s="64">
        <f>'Matriz PAD 2019'!AF146</f>
        <v>29120000</v>
      </c>
      <c r="Z5" s="64">
        <f>'Matriz PAD 2019'!AG146</f>
        <v>29120000</v>
      </c>
      <c r="AA5" s="23">
        <f>'Matriz PAD 2019'!AH146</f>
        <v>1</v>
      </c>
      <c r="AB5" s="64">
        <f>'Matriz PAD 2019'!AI146</f>
        <v>29120000</v>
      </c>
      <c r="AC5" s="64">
        <f>'Matriz PAD 2019'!AJ146</f>
        <v>29120000</v>
      </c>
      <c r="AD5" s="23">
        <f>'Matriz PAD 2019'!AK146</f>
        <v>1</v>
      </c>
      <c r="AE5" s="64">
        <f>'Matriz PAD 2019'!AL146</f>
        <v>35914000</v>
      </c>
      <c r="AF5" s="64">
        <f>'Matriz PAD 2019'!AM146</f>
        <v>35914000</v>
      </c>
      <c r="AG5" s="65">
        <f>'Matriz PAD 2019'!AN146</f>
        <v>1</v>
      </c>
    </row>
    <row r="6" spans="1:33" ht="36.5" thickBot="1" x14ac:dyDescent="0.35">
      <c r="A6" s="57" t="s">
        <v>17</v>
      </c>
      <c r="B6" s="70" t="s">
        <v>65</v>
      </c>
      <c r="C6" s="70" t="s">
        <v>130</v>
      </c>
      <c r="D6" s="70" t="s">
        <v>762</v>
      </c>
      <c r="E6" s="70" t="s">
        <v>763</v>
      </c>
      <c r="F6" s="59" t="s">
        <v>764</v>
      </c>
      <c r="G6" s="60" t="s">
        <v>112</v>
      </c>
      <c r="H6" s="22">
        <f>'Matriz PAD 2019'!O147</f>
        <v>20</v>
      </c>
      <c r="I6" s="62">
        <f>'Matriz PAD 2019'!P147</f>
        <v>1</v>
      </c>
      <c r="J6" s="66">
        <f>'Matriz PAD 2019'!Q147</f>
        <v>0.05</v>
      </c>
      <c r="K6" s="97">
        <f>'Matriz PAD 2019'!R147</f>
        <v>0.05</v>
      </c>
      <c r="L6" s="62">
        <f>'Matriz PAD 2019'!S147</f>
        <v>8</v>
      </c>
      <c r="M6" s="66">
        <f>'Matriz PAD 2019'!T147</f>
        <v>0.4</v>
      </c>
      <c r="N6" s="101">
        <f>'Matriz PAD 2019'!U147</f>
        <v>0.4</v>
      </c>
      <c r="O6" s="62">
        <f>'Matriz PAD 2019'!V147</f>
        <v>14</v>
      </c>
      <c r="P6" s="66">
        <f>'Matriz PAD 2019'!W147</f>
        <v>0.7</v>
      </c>
      <c r="Q6" s="66">
        <f>'Matriz PAD 2019'!X147</f>
        <v>0.7</v>
      </c>
      <c r="R6" s="62">
        <f>'Matriz PAD 2019'!Y147</f>
        <v>20</v>
      </c>
      <c r="S6" s="66">
        <f>'Matriz PAD 2019'!Z147</f>
        <v>1</v>
      </c>
      <c r="T6" s="292">
        <f>'Matriz PAD 2019'!AA147</f>
        <v>1</v>
      </c>
      <c r="U6" s="67">
        <f>'Matriz PAD 2019'!AB147</f>
        <v>2000000</v>
      </c>
      <c r="V6" s="67">
        <f>'Matriz PAD 2019'!AC147</f>
        <v>2000000</v>
      </c>
      <c r="W6" s="67">
        <f>'Matriz PAD 2019'!AD147</f>
        <v>2000000</v>
      </c>
      <c r="X6" s="66">
        <f>'Matriz PAD 2019'!AE147</f>
        <v>1</v>
      </c>
      <c r="Y6" s="67">
        <f>'Matriz PAD 2019'!AF147</f>
        <v>2000000</v>
      </c>
      <c r="Z6" s="67">
        <f>'Matriz PAD 2019'!AG147</f>
        <v>2000000</v>
      </c>
      <c r="AA6" s="66">
        <f>'Matriz PAD 2019'!AH147</f>
        <v>1</v>
      </c>
      <c r="AB6" s="67">
        <f>'Matriz PAD 2019'!AI147</f>
        <v>2000000</v>
      </c>
      <c r="AC6" s="67">
        <f>'Matriz PAD 2019'!AJ147</f>
        <v>2000000</v>
      </c>
      <c r="AD6" s="66">
        <f>'Matriz PAD 2019'!AK147</f>
        <v>1</v>
      </c>
      <c r="AE6" s="67">
        <f>'Matriz PAD 2019'!AL147</f>
        <v>2000000</v>
      </c>
      <c r="AF6" s="67">
        <f>'Matriz PAD 2019'!AM147</f>
        <v>2000000</v>
      </c>
      <c r="AG6" s="68">
        <f>'Matriz PAD 2019'!AN147</f>
        <v>1</v>
      </c>
    </row>
    <row r="7" spans="1:33" x14ac:dyDescent="0.3">
      <c r="K7" s="71">
        <f>AVERAGE(K2:K6)</f>
        <v>0.31251396648044694</v>
      </c>
      <c r="N7" s="162">
        <f>AVERAGE(N2:N6)</f>
        <v>0.43279329608938549</v>
      </c>
      <c r="Q7" s="71">
        <f>AVERAGE(Q2:Q6)</f>
        <v>0.68592976855546683</v>
      </c>
      <c r="T7" s="71">
        <f>AVERAGE(T2:T6)</f>
        <v>0.93882681564245796</v>
      </c>
      <c r="U7" s="103">
        <f>SUM(U2:U6)</f>
        <v>1625069000</v>
      </c>
      <c r="V7" s="103">
        <f>SUM(V2:V6)</f>
        <v>1752528497</v>
      </c>
      <c r="W7" s="103">
        <f>SUM(W2:W6)</f>
        <v>1321827276</v>
      </c>
      <c r="X7" s="71">
        <f>W7/V7</f>
        <v>0.7542401040911576</v>
      </c>
      <c r="Y7" s="103">
        <f>SUM(Y2:Y6)</f>
        <v>1752528497</v>
      </c>
      <c r="Z7" s="103">
        <f>SUM(Z2:Z6)</f>
        <v>1350947276</v>
      </c>
      <c r="AB7" s="103">
        <f>SUM(AB2:AB6)</f>
        <v>1752528497</v>
      </c>
      <c r="AC7" s="103">
        <f>SUM(AC2:AC6)</f>
        <v>1748273622</v>
      </c>
      <c r="AD7" s="71">
        <f>AC7/AB7</f>
        <v>0.99757215074831396</v>
      </c>
      <c r="AE7" s="103">
        <f>SUM(AE2:AE6)</f>
        <v>1936925427</v>
      </c>
      <c r="AF7" s="103">
        <f>SUM(AF2:AF6)</f>
        <v>1936925427</v>
      </c>
      <c r="AG7" s="71">
        <f>AF7/AE7</f>
        <v>1</v>
      </c>
    </row>
  </sheetData>
  <autoFilter ref="A1:AG7" xr:uid="{00000000-0009-0000-0000-000010000000}"/>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G5"/>
  <sheetViews>
    <sheetView topLeftCell="Q1" workbookViewId="0">
      <selection activeCell="T4" sqref="T4"/>
    </sheetView>
  </sheetViews>
  <sheetFormatPr baseColWidth="10" defaultColWidth="11.26953125" defaultRowHeight="14.5" x14ac:dyDescent="0.35"/>
  <cols>
    <col min="1" max="1" width="7.1796875" style="1" bestFit="1" customWidth="1"/>
    <col min="2" max="2" width="20" style="1" bestFit="1" customWidth="1"/>
    <col min="3" max="3" width="18.26953125" style="1" customWidth="1"/>
    <col min="4" max="4" width="19" style="1" bestFit="1" customWidth="1"/>
    <col min="5" max="5" width="23.7265625" style="1" bestFit="1" customWidth="1"/>
    <col min="6" max="6" width="48.453125" style="1" customWidth="1"/>
    <col min="7" max="7" width="12.453125" style="1" bestFit="1" customWidth="1"/>
    <col min="8" max="8" width="11.81640625" style="1" bestFit="1" customWidth="1"/>
    <col min="9" max="9" width="25.453125" style="10" bestFit="1" customWidth="1"/>
    <col min="10" max="10" width="25.453125" style="11" bestFit="1" customWidth="1"/>
    <col min="11" max="11" width="6.1796875" style="11" bestFit="1" customWidth="1"/>
    <col min="12" max="12" width="25.453125" style="10" bestFit="1" customWidth="1"/>
    <col min="13" max="13" width="25.453125" style="11" bestFit="1" customWidth="1"/>
    <col min="14" max="14" width="6.1796875" style="11" bestFit="1" customWidth="1"/>
    <col min="15" max="15" width="25.453125" style="10" bestFit="1" customWidth="1"/>
    <col min="16" max="16" width="25.453125" style="11" bestFit="1" customWidth="1"/>
    <col min="17" max="17" width="6.1796875" style="11" bestFit="1" customWidth="1"/>
    <col min="18" max="18" width="25.453125" style="10" bestFit="1" customWidth="1"/>
    <col min="19" max="19" width="25.453125" style="11" bestFit="1" customWidth="1"/>
    <col min="20" max="20" width="6.1796875" style="11" bestFit="1" customWidth="1"/>
    <col min="21" max="21" width="21.26953125" style="14" bestFit="1" customWidth="1"/>
    <col min="22" max="22" width="24.1796875" style="14" bestFit="1" customWidth="1"/>
    <col min="23" max="23" width="24.453125" style="14" bestFit="1" customWidth="1"/>
    <col min="24" max="24" width="24.453125" style="11" bestFit="1" customWidth="1"/>
    <col min="25" max="25" width="24.1796875" style="14" bestFit="1" customWidth="1"/>
    <col min="26" max="26" width="24.453125" style="14" bestFit="1" customWidth="1"/>
    <col min="27" max="27" width="24.453125" style="11" bestFit="1" customWidth="1"/>
    <col min="28" max="28" width="24.1796875" style="14" bestFit="1" customWidth="1"/>
    <col min="29" max="29" width="24.453125" style="14" bestFit="1" customWidth="1"/>
    <col min="30" max="30" width="24.453125" style="11" bestFit="1" customWidth="1"/>
    <col min="31" max="31" width="24.1796875" style="14" bestFit="1" customWidth="1"/>
    <col min="32" max="32" width="24.453125" style="14" bestFit="1" customWidth="1"/>
    <col min="33" max="33" width="24.453125" style="11" bestFit="1" customWidth="1"/>
    <col min="34" max="16384" width="11.26953125" style="1"/>
  </cols>
  <sheetData>
    <row r="1" spans="1:33" ht="36" x14ac:dyDescent="0.35">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48" x14ac:dyDescent="0.35">
      <c r="A2" s="17" t="s">
        <v>18</v>
      </c>
      <c r="B2" s="31" t="s">
        <v>159</v>
      </c>
      <c r="C2" s="31" t="s">
        <v>160</v>
      </c>
      <c r="D2" s="31" t="s">
        <v>798</v>
      </c>
      <c r="E2" s="31" t="s">
        <v>798</v>
      </c>
      <c r="F2" s="19" t="s">
        <v>519</v>
      </c>
      <c r="G2" s="20" t="s">
        <v>112</v>
      </c>
      <c r="H2" s="32">
        <v>1</v>
      </c>
      <c r="I2" s="22">
        <f>'Matriz PAD 2019'!P95</f>
        <v>0</v>
      </c>
      <c r="J2" s="23">
        <f>'Matriz PAD 2019'!Q95</f>
        <v>0</v>
      </c>
      <c r="K2" s="100">
        <f>'Matriz PAD 2019'!R95</f>
        <v>0</v>
      </c>
      <c r="L2" s="152">
        <f>'Matriz PAD 2019'!S95</f>
        <v>0.1</v>
      </c>
      <c r="M2" s="23">
        <f>'Matriz PAD 2019'!T95</f>
        <v>0.1</v>
      </c>
      <c r="N2" s="100">
        <f>'Matriz PAD 2019'!U95</f>
        <v>0.1</v>
      </c>
      <c r="O2" s="152">
        <f>'Matriz PAD 2019'!V95</f>
        <v>0.31</v>
      </c>
      <c r="P2" s="23">
        <f>'Matriz PAD 2019'!W95</f>
        <v>0.31</v>
      </c>
      <c r="Q2" s="23">
        <f>'Matriz PAD 2019'!X95</f>
        <v>0.31</v>
      </c>
      <c r="R2" s="22">
        <f>'Matriz PAD 2019'!Y95</f>
        <v>1</v>
      </c>
      <c r="S2" s="23">
        <f>'Matriz PAD 2019'!Z95</f>
        <v>1</v>
      </c>
      <c r="T2" s="291">
        <f>'Matriz PAD 2019'!AA95</f>
        <v>1</v>
      </c>
      <c r="U2" s="64" t="str">
        <f>'Matriz PAD 2019'!AB95</f>
        <v>No aplica</v>
      </c>
      <c r="V2" s="64" t="str">
        <f>'Matriz PAD 2019'!AC95</f>
        <v>No aplica</v>
      </c>
      <c r="W2" s="64" t="str">
        <f>'Matriz PAD 2019'!AD95</f>
        <v>No aplica</v>
      </c>
      <c r="X2" s="23" t="str">
        <f>'Matriz PAD 2019'!AE95</f>
        <v>No aplica</v>
      </c>
      <c r="Y2" s="64" t="str">
        <f>'Matriz PAD 2019'!AF95</f>
        <v>No aplica</v>
      </c>
      <c r="Z2" s="64" t="str">
        <f>'Matriz PAD 2019'!AG95</f>
        <v>No aplica</v>
      </c>
      <c r="AA2" s="23" t="str">
        <f>'Matriz PAD 2019'!AH95</f>
        <v>No aplica</v>
      </c>
      <c r="AB2" s="64" t="str">
        <f>'Matriz PAD 2019'!AI95</f>
        <v>No aplica</v>
      </c>
      <c r="AC2" s="64" t="str">
        <f>'Matriz PAD 2019'!AJ95</f>
        <v>No aplica</v>
      </c>
      <c r="AD2" s="23" t="str">
        <f>'Matriz PAD 2019'!AK95</f>
        <v>No aplica</v>
      </c>
      <c r="AE2" s="64" t="str">
        <f>'Matriz PAD 2019'!AL95</f>
        <v>No aplica</v>
      </c>
      <c r="AF2" s="64" t="str">
        <f>'Matriz PAD 2019'!AM95</f>
        <v>No aplica</v>
      </c>
      <c r="AG2" s="65" t="str">
        <f>'Matriz PAD 2019'!AN95</f>
        <v>No aplica</v>
      </c>
    </row>
    <row r="3" spans="1:33" ht="108" x14ac:dyDescent="0.35">
      <c r="A3" s="17" t="s">
        <v>18</v>
      </c>
      <c r="B3" s="31" t="s">
        <v>159</v>
      </c>
      <c r="C3" s="31" t="s">
        <v>160</v>
      </c>
      <c r="D3" s="31" t="s">
        <v>798</v>
      </c>
      <c r="E3" s="31" t="s">
        <v>798</v>
      </c>
      <c r="F3" s="19" t="s">
        <v>522</v>
      </c>
      <c r="G3" s="20" t="s">
        <v>112</v>
      </c>
      <c r="H3" s="32">
        <v>1</v>
      </c>
      <c r="I3" s="22">
        <f>'Matriz PAD 2019'!P96</f>
        <v>0</v>
      </c>
      <c r="J3" s="23">
        <f>'Matriz PAD 2019'!Q96</f>
        <v>0</v>
      </c>
      <c r="K3" s="100">
        <f>'Matriz PAD 2019'!R96</f>
        <v>0</v>
      </c>
      <c r="L3" s="152">
        <f>'Matriz PAD 2019'!S96</f>
        <v>0.5</v>
      </c>
      <c r="M3" s="23">
        <f>'Matriz PAD 2019'!T96</f>
        <v>0.5</v>
      </c>
      <c r="N3" s="98">
        <f>'Matriz PAD 2019'!U96</f>
        <v>0.5</v>
      </c>
      <c r="O3" s="152">
        <f>'Matriz PAD 2019'!V96</f>
        <v>0.75</v>
      </c>
      <c r="P3" s="23">
        <f>'Matriz PAD 2019'!W96</f>
        <v>0.75</v>
      </c>
      <c r="Q3" s="23">
        <f>'Matriz PAD 2019'!X96</f>
        <v>0.75</v>
      </c>
      <c r="R3" s="22">
        <f>'Matriz PAD 2019'!Y96</f>
        <v>1</v>
      </c>
      <c r="S3" s="23">
        <f>'Matriz PAD 2019'!Z96</f>
        <v>1</v>
      </c>
      <c r="T3" s="291">
        <f>'Matriz PAD 2019'!AA96</f>
        <v>1</v>
      </c>
      <c r="U3" s="64" t="str">
        <f>'Matriz PAD 2019'!AB96</f>
        <v>No aplica</v>
      </c>
      <c r="V3" s="64" t="str">
        <f>'Matriz PAD 2019'!AC96</f>
        <v>No aplica</v>
      </c>
      <c r="W3" s="64" t="str">
        <f>'Matriz PAD 2019'!AD96</f>
        <v>No aplica</v>
      </c>
      <c r="X3" s="23" t="str">
        <f>'Matriz PAD 2019'!AE96</f>
        <v>No aplica</v>
      </c>
      <c r="Y3" s="64" t="str">
        <f>'Matriz PAD 2019'!AF96</f>
        <v>No aplica</v>
      </c>
      <c r="Z3" s="64" t="str">
        <f>'Matriz PAD 2019'!AG96</f>
        <v>No aplica</v>
      </c>
      <c r="AA3" s="23" t="str">
        <f>'Matriz PAD 2019'!AH96</f>
        <v>No aplica</v>
      </c>
      <c r="AB3" s="64" t="str">
        <f>'Matriz PAD 2019'!AI96</f>
        <v>No aplica</v>
      </c>
      <c r="AC3" s="64" t="str">
        <f>'Matriz PAD 2019'!AJ96</f>
        <v>No aplica</v>
      </c>
      <c r="AD3" s="23" t="str">
        <f>'Matriz PAD 2019'!AK96</f>
        <v>No aplica</v>
      </c>
      <c r="AE3" s="64" t="str">
        <f>'Matriz PAD 2019'!AL96</f>
        <v>No aplica</v>
      </c>
      <c r="AF3" s="64" t="str">
        <f>'Matriz PAD 2019'!AM96</f>
        <v>No aplica</v>
      </c>
      <c r="AG3" s="65" t="str">
        <f>'Matriz PAD 2019'!AN96</f>
        <v>No aplica</v>
      </c>
    </row>
    <row r="4" spans="1:33" ht="48.5" thickBot="1" x14ac:dyDescent="0.4">
      <c r="A4" s="57" t="s">
        <v>18</v>
      </c>
      <c r="B4" s="63" t="s">
        <v>74</v>
      </c>
      <c r="C4" s="63" t="s">
        <v>75</v>
      </c>
      <c r="D4" s="58" t="s">
        <v>798</v>
      </c>
      <c r="E4" s="58" t="s">
        <v>798</v>
      </c>
      <c r="F4" s="59" t="s">
        <v>525</v>
      </c>
      <c r="G4" s="60" t="s">
        <v>112</v>
      </c>
      <c r="H4" s="61">
        <v>1</v>
      </c>
      <c r="I4" s="62">
        <f>'Matriz PAD 2019'!P97</f>
        <v>0</v>
      </c>
      <c r="J4" s="66">
        <f>'Matriz PAD 2019'!Q97</f>
        <v>0</v>
      </c>
      <c r="K4" s="97">
        <f>'Matriz PAD 2019'!R97</f>
        <v>0</v>
      </c>
      <c r="L4" s="153">
        <f>'Matriz PAD 2019'!S97</f>
        <v>0.5</v>
      </c>
      <c r="M4" s="66">
        <f>'Matriz PAD 2019'!T97</f>
        <v>0.5</v>
      </c>
      <c r="N4" s="166">
        <f>'Matriz PAD 2019'!U97</f>
        <v>0.5</v>
      </c>
      <c r="O4" s="153">
        <f>'Matriz PAD 2019'!V97</f>
        <v>0.5</v>
      </c>
      <c r="P4" s="66">
        <f>'Matriz PAD 2019'!W97</f>
        <v>0.5</v>
      </c>
      <c r="Q4" s="66">
        <f>'Matriz PAD 2019'!X97</f>
        <v>0.5</v>
      </c>
      <c r="R4" s="62">
        <f>'Matriz PAD 2019'!Y97</f>
        <v>0.5</v>
      </c>
      <c r="S4" s="66">
        <f>'Matriz PAD 2019'!Z97</f>
        <v>0.5</v>
      </c>
      <c r="T4" s="166">
        <f>'Matriz PAD 2019'!AA97</f>
        <v>0.5</v>
      </c>
      <c r="U4" s="67" t="str">
        <f>'Matriz PAD 2019'!AB97</f>
        <v>No aplica</v>
      </c>
      <c r="V4" s="67" t="str">
        <f>'Matriz PAD 2019'!AC97</f>
        <v>No aplica</v>
      </c>
      <c r="W4" s="67" t="str">
        <f>'Matriz PAD 2019'!AD97</f>
        <v>No aplica</v>
      </c>
      <c r="X4" s="66" t="str">
        <f>'Matriz PAD 2019'!AE97</f>
        <v>No aplica</v>
      </c>
      <c r="Y4" s="67" t="str">
        <f>'Matriz PAD 2019'!AF97</f>
        <v>No aplica</v>
      </c>
      <c r="Z4" s="67" t="str">
        <f>'Matriz PAD 2019'!AG97</f>
        <v>No aplica</v>
      </c>
      <c r="AA4" s="66" t="str">
        <f>'Matriz PAD 2019'!AH97</f>
        <v>No aplica</v>
      </c>
      <c r="AB4" s="67" t="str">
        <f>'Matriz PAD 2019'!AI97</f>
        <v>No aplica</v>
      </c>
      <c r="AC4" s="67" t="str">
        <f>'Matriz PAD 2019'!AJ97</f>
        <v>No aplica</v>
      </c>
      <c r="AD4" s="66" t="str">
        <f>'Matriz PAD 2019'!AK97</f>
        <v>No aplica</v>
      </c>
      <c r="AE4" s="67" t="str">
        <f>'Matriz PAD 2019'!AL97</f>
        <v>No aplica</v>
      </c>
      <c r="AF4" s="67" t="str">
        <f>'Matriz PAD 2019'!AM97</f>
        <v>No aplica</v>
      </c>
      <c r="AG4" s="68" t="str">
        <f>'Matriz PAD 2019'!AN97</f>
        <v>No aplica</v>
      </c>
    </row>
    <row r="5" spans="1:33" x14ac:dyDescent="0.35">
      <c r="N5" s="11">
        <f>AVERAGE(N2:N4)</f>
        <v>0.3666666666666667</v>
      </c>
      <c r="Q5" s="11">
        <f>AVERAGE(Q2:Q4)</f>
        <v>0.52</v>
      </c>
      <c r="T5" s="11">
        <f>AVERAGE(T2:T4)</f>
        <v>0.83333333333333337</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G16"/>
  <sheetViews>
    <sheetView topLeftCell="I13" workbookViewId="0">
      <selection activeCell="H2" sqref="H2"/>
    </sheetView>
  </sheetViews>
  <sheetFormatPr baseColWidth="10" defaultColWidth="10.81640625" defaultRowHeight="12" x14ac:dyDescent="0.3"/>
  <cols>
    <col min="1" max="1" width="7.1796875" style="69" bestFit="1" customWidth="1"/>
    <col min="2" max="2" width="16.453125" style="69" bestFit="1" customWidth="1"/>
    <col min="3" max="3" width="17.26953125" style="69" bestFit="1" customWidth="1"/>
    <col min="4" max="4" width="21.453125" style="69" bestFit="1" customWidth="1"/>
    <col min="5" max="5" width="29.26953125" style="69" customWidth="1"/>
    <col min="6" max="6" width="38.1796875" style="69" customWidth="1"/>
    <col min="7" max="7" width="11.7265625" style="69" bestFit="1" customWidth="1"/>
    <col min="8" max="8" width="14.26953125" style="69" bestFit="1" customWidth="1"/>
    <col min="9" max="9" width="25.453125" style="102" bestFit="1" customWidth="1"/>
    <col min="10" max="10" width="25.453125" style="71" bestFit="1" customWidth="1"/>
    <col min="11" max="11" width="6.1796875" style="71" bestFit="1" customWidth="1"/>
    <col min="12" max="12" width="25.453125" style="102" bestFit="1" customWidth="1"/>
    <col min="13" max="13" width="25.453125" style="71" bestFit="1" customWidth="1"/>
    <col min="14" max="14" width="6.1796875" style="71" bestFit="1" customWidth="1"/>
    <col min="15" max="15" width="25.453125" style="102" bestFit="1" customWidth="1"/>
    <col min="16" max="16" width="25.453125" style="71" bestFit="1" customWidth="1"/>
    <col min="17" max="17" width="6.1796875" style="71" bestFit="1" customWidth="1"/>
    <col min="18" max="18" width="25.453125" style="102" bestFit="1" customWidth="1"/>
    <col min="19" max="19" width="25.453125" style="71" bestFit="1" customWidth="1"/>
    <col min="20" max="20" width="6.1796875" style="71" bestFit="1" customWidth="1"/>
    <col min="21" max="21" width="21.26953125" style="103" bestFit="1" customWidth="1"/>
    <col min="22" max="22" width="24.1796875" style="103" bestFit="1" customWidth="1"/>
    <col min="23" max="23" width="30.26953125" style="103" customWidth="1"/>
    <col min="24" max="24" width="30.26953125" style="71" customWidth="1"/>
    <col min="25" max="25" width="24.1796875" style="103" bestFit="1" customWidth="1"/>
    <col min="26" max="26" width="30.26953125" style="103" customWidth="1"/>
    <col min="27" max="27" width="30.26953125" style="71" customWidth="1"/>
    <col min="28" max="28" width="24.1796875" style="103" bestFit="1" customWidth="1"/>
    <col min="29" max="29" width="30.26953125" style="103" customWidth="1"/>
    <col min="30" max="30" width="30.26953125" style="71" customWidth="1"/>
    <col min="31" max="31" width="24.1796875" style="103" bestFit="1" customWidth="1"/>
    <col min="32" max="32" width="30.26953125" style="103" customWidth="1"/>
    <col min="33" max="33" width="30.26953125" style="71" customWidth="1"/>
    <col min="34" max="16384" width="10.81640625" style="69"/>
  </cols>
  <sheetData>
    <row r="1" spans="1:33" ht="36.5" thickBot="1" x14ac:dyDescent="0.35">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48" x14ac:dyDescent="0.3">
      <c r="A2" s="17" t="s">
        <v>19</v>
      </c>
      <c r="B2" s="47" t="s">
        <v>94</v>
      </c>
      <c r="C2" s="47" t="s">
        <v>528</v>
      </c>
      <c r="D2" s="47" t="s">
        <v>529</v>
      </c>
      <c r="E2" s="47" t="s">
        <v>530</v>
      </c>
      <c r="F2" s="19" t="s">
        <v>531</v>
      </c>
      <c r="G2" s="20" t="s">
        <v>112</v>
      </c>
      <c r="H2" s="22" t="str">
        <f>'Matriz PAD 2019'!O98</f>
        <v>(por demanda)</v>
      </c>
      <c r="I2" s="22">
        <f>'Matriz PAD 2019'!P98</f>
        <v>354347</v>
      </c>
      <c r="J2" s="23" t="str">
        <f>'Matriz PAD 2019'!Q98</f>
        <v>(por demanda)</v>
      </c>
      <c r="K2" s="99">
        <f>'Matriz PAD 2019'!R98</f>
        <v>1</v>
      </c>
      <c r="L2" s="22">
        <f>'Matriz PAD 2019'!S98</f>
        <v>357894</v>
      </c>
      <c r="M2" s="23" t="str">
        <f>'Matriz PAD 2019'!T98</f>
        <v>(por demanda)</v>
      </c>
      <c r="N2" s="99">
        <f>'Matriz PAD 2019'!U98</f>
        <v>1</v>
      </c>
      <c r="O2" s="22">
        <f>'Matriz PAD 2019'!V98</f>
        <v>360324</v>
      </c>
      <c r="P2" s="23" t="str">
        <f>'Matriz PAD 2019'!W98</f>
        <v>(por demanda)</v>
      </c>
      <c r="Q2" s="23">
        <f>'Matriz PAD 2019'!X98</f>
        <v>1</v>
      </c>
      <c r="R2" s="327">
        <v>361274</v>
      </c>
      <c r="S2" s="322" t="s">
        <v>119</v>
      </c>
      <c r="T2" s="291">
        <f>'Matriz PAD 2019'!AA98</f>
        <v>1</v>
      </c>
      <c r="U2" s="64">
        <f>'Matriz PAD 2019'!AB98</f>
        <v>157858000000</v>
      </c>
      <c r="V2" s="64">
        <f>'Matriz PAD 2019'!AC98</f>
        <v>157857865806</v>
      </c>
      <c r="W2" s="64">
        <f>'Matriz PAD 2019'!AD98</f>
        <v>33104652392</v>
      </c>
      <c r="X2" s="23">
        <f>'Matriz PAD 2019'!AE98</f>
        <v>0.20971176965412724</v>
      </c>
      <c r="Y2" s="64">
        <f>'Matriz PAD 2019'!AF98</f>
        <v>157857865806</v>
      </c>
      <c r="Z2" s="64">
        <f>'Matriz PAD 2019'!AG98</f>
        <v>66508434576</v>
      </c>
      <c r="AA2" s="23">
        <f>'Matriz PAD 2019'!AH98</f>
        <v>0.42131847048873561</v>
      </c>
      <c r="AB2" s="64">
        <f>'Matriz PAD 2019'!AI98</f>
        <v>157857865807</v>
      </c>
      <c r="AC2" s="64">
        <f>'Matriz PAD 2019'!AJ98</f>
        <v>99319429062</v>
      </c>
      <c r="AD2" s="23">
        <f>'Matriz PAD 2019'!AK98</f>
        <v>0.62916997233086758</v>
      </c>
      <c r="AE2" s="64">
        <f>'Matriz PAD 2019'!AL98</f>
        <v>157857865805</v>
      </c>
      <c r="AF2" s="64">
        <f>'Matriz PAD 2019'!AM98</f>
        <v>132248720522</v>
      </c>
      <c r="AG2" s="65">
        <f>'Matriz PAD 2019'!AN98</f>
        <v>0.83777086334972573</v>
      </c>
    </row>
    <row r="3" spans="1:33" ht="48" x14ac:dyDescent="0.3">
      <c r="A3" s="17" t="s">
        <v>19</v>
      </c>
      <c r="B3" s="47" t="s">
        <v>94</v>
      </c>
      <c r="C3" s="47" t="s">
        <v>528</v>
      </c>
      <c r="D3" s="47" t="s">
        <v>529</v>
      </c>
      <c r="E3" s="47" t="s">
        <v>530</v>
      </c>
      <c r="F3" s="19" t="s">
        <v>535</v>
      </c>
      <c r="G3" s="20" t="s">
        <v>112</v>
      </c>
      <c r="H3" s="22" t="str">
        <f>'Matriz PAD 2019'!O99</f>
        <v>(por demanda)</v>
      </c>
      <c r="I3" s="22">
        <f>'Matriz PAD 2019'!P99</f>
        <v>34419</v>
      </c>
      <c r="J3" s="23" t="str">
        <f>'Matriz PAD 2019'!Q99</f>
        <v>(por demanda)</v>
      </c>
      <c r="K3" s="99">
        <f>'Matriz PAD 2019'!R99</f>
        <v>1</v>
      </c>
      <c r="L3" s="22">
        <f>'Matriz PAD 2019'!S99</f>
        <v>58717</v>
      </c>
      <c r="M3" s="23" t="str">
        <f>'Matriz PAD 2019'!T99</f>
        <v>(por demanda)</v>
      </c>
      <c r="N3" s="99">
        <f>'Matriz PAD 2019'!U99</f>
        <v>1</v>
      </c>
      <c r="O3" s="22">
        <f>'Matriz PAD 2019'!V99</f>
        <v>81566</v>
      </c>
      <c r="P3" s="23" t="str">
        <f>'Matriz PAD 2019'!W99</f>
        <v>(por demanda)</v>
      </c>
      <c r="Q3" s="23">
        <f>'Matriz PAD 2019'!X99</f>
        <v>1</v>
      </c>
      <c r="R3" s="328">
        <v>103226</v>
      </c>
      <c r="S3" s="323" t="s">
        <v>119</v>
      </c>
      <c r="T3" s="291">
        <f>'Matriz PAD 2019'!AA99</f>
        <v>1</v>
      </c>
      <c r="U3" s="64" t="str">
        <f>'Matriz PAD 2019'!AB99</f>
        <v>No aplica</v>
      </c>
      <c r="V3" s="64" t="str">
        <f>'Matriz PAD 2019'!AC99</f>
        <v>No aplica</v>
      </c>
      <c r="W3" s="64" t="str">
        <f>'Matriz PAD 2019'!AD99</f>
        <v>No aplica</v>
      </c>
      <c r="X3" s="23" t="str">
        <f>'Matriz PAD 2019'!AE99</f>
        <v>No aplica</v>
      </c>
      <c r="Y3" s="64" t="str">
        <f>'Matriz PAD 2019'!AF99</f>
        <v>No aplica</v>
      </c>
      <c r="Z3" s="64" t="str">
        <f>'Matriz PAD 2019'!AG99</f>
        <v>No aplica</v>
      </c>
      <c r="AA3" s="23" t="str">
        <f>'Matriz PAD 2019'!AH99</f>
        <v>No aplica</v>
      </c>
      <c r="AB3" s="64" t="str">
        <f>'Matriz PAD 2019'!AI99</f>
        <v>No aplica</v>
      </c>
      <c r="AC3" s="64" t="str">
        <f>'Matriz PAD 2019'!AJ99</f>
        <v>No aplica</v>
      </c>
      <c r="AD3" s="23" t="str">
        <f>'Matriz PAD 2019'!AK99</f>
        <v>No aplica</v>
      </c>
      <c r="AE3" s="64" t="str">
        <f>'Matriz PAD 2019'!AL99</f>
        <v>No aplica</v>
      </c>
      <c r="AF3" s="64" t="str">
        <f>'Matriz PAD 2019'!AM99</f>
        <v>No aplica</v>
      </c>
      <c r="AG3" s="65" t="str">
        <f>'Matriz PAD 2019'!AN99</f>
        <v>No aplica</v>
      </c>
    </row>
    <row r="4" spans="1:33" ht="60" x14ac:dyDescent="0.3">
      <c r="A4" s="17" t="s">
        <v>19</v>
      </c>
      <c r="B4" s="47" t="s">
        <v>94</v>
      </c>
      <c r="C4" s="47" t="s">
        <v>528</v>
      </c>
      <c r="D4" s="47" t="s">
        <v>538</v>
      </c>
      <c r="E4" s="47" t="s">
        <v>539</v>
      </c>
      <c r="F4" s="19" t="s">
        <v>540</v>
      </c>
      <c r="G4" s="20" t="s">
        <v>112</v>
      </c>
      <c r="H4" s="22" t="str">
        <f>'Matriz PAD 2019'!O100</f>
        <v>(por demanda)</v>
      </c>
      <c r="I4" s="22">
        <f>'Matriz PAD 2019'!P100</f>
        <v>747</v>
      </c>
      <c r="J4" s="23" t="str">
        <f>'Matriz PAD 2019'!Q100</f>
        <v>(por demanda)</v>
      </c>
      <c r="K4" s="99">
        <f>'Matriz PAD 2019'!R100</f>
        <v>1</v>
      </c>
      <c r="L4" s="22">
        <f>'Matriz PAD 2019'!S100</f>
        <v>1506</v>
      </c>
      <c r="M4" s="23" t="str">
        <f>'Matriz PAD 2019'!T100</f>
        <v>(por demanda)</v>
      </c>
      <c r="N4" s="99">
        <f>'Matriz PAD 2019'!U100</f>
        <v>1</v>
      </c>
      <c r="O4" s="22">
        <f>'Matriz PAD 2019'!V100</f>
        <v>2224</v>
      </c>
      <c r="P4" s="23" t="str">
        <f>'Matriz PAD 2019'!W100</f>
        <v>(por demanda)</v>
      </c>
      <c r="Q4" s="23">
        <f>'Matriz PAD 2019'!X100</f>
        <v>1</v>
      </c>
      <c r="R4" s="328">
        <v>3019</v>
      </c>
      <c r="S4" s="323" t="s">
        <v>119</v>
      </c>
      <c r="T4" s="291">
        <f>'Matriz PAD 2019'!AA100</f>
        <v>1</v>
      </c>
      <c r="U4" s="64">
        <f>'Matriz PAD 2019'!AB100</f>
        <v>4560000000</v>
      </c>
      <c r="V4" s="64">
        <f>'Matriz PAD 2019'!AC100</f>
        <v>4560867000</v>
      </c>
      <c r="W4" s="64">
        <f>'Matriz PAD 2019'!AD100</f>
        <v>506480790</v>
      </c>
      <c r="X4" s="23">
        <f>'Matriz PAD 2019'!AE100</f>
        <v>0.11104923471787272</v>
      </c>
      <c r="Y4" s="64">
        <f>'Matriz PAD 2019'!AF100</f>
        <v>4560867000</v>
      </c>
      <c r="Z4" s="64">
        <f>'Matriz PAD 2019'!AG100</f>
        <v>3201203821</v>
      </c>
      <c r="AA4" s="23">
        <f>'Matriz PAD 2019'!AH100</f>
        <v>0.70188493130801666</v>
      </c>
      <c r="AB4" s="64">
        <f>'Matriz PAD 2019'!AI100</f>
        <v>4560867000</v>
      </c>
      <c r="AC4" s="64">
        <f>'Matriz PAD 2019'!AJ100</f>
        <v>3201203821</v>
      </c>
      <c r="AD4" s="23">
        <f>'Matriz PAD 2019'!AK100</f>
        <v>0.70188493130801666</v>
      </c>
      <c r="AE4" s="64">
        <f>'Matriz PAD 2019'!AL100</f>
        <v>3479203821</v>
      </c>
      <c r="AF4" s="64">
        <f>'Matriz PAD 2019'!AM100</f>
        <v>3479203821</v>
      </c>
      <c r="AG4" s="65">
        <f>'Matriz PAD 2019'!AN100</f>
        <v>1</v>
      </c>
    </row>
    <row r="5" spans="1:33" ht="60" x14ac:dyDescent="0.3">
      <c r="A5" s="17" t="s">
        <v>19</v>
      </c>
      <c r="B5" s="47" t="s">
        <v>94</v>
      </c>
      <c r="C5" s="47" t="s">
        <v>528</v>
      </c>
      <c r="D5" s="47" t="s">
        <v>538</v>
      </c>
      <c r="E5" s="47" t="s">
        <v>539</v>
      </c>
      <c r="F5" s="19" t="s">
        <v>544</v>
      </c>
      <c r="G5" s="20" t="s">
        <v>112</v>
      </c>
      <c r="H5" s="22" t="str">
        <f>'Matriz PAD 2019'!O101</f>
        <v>(por demanda)</v>
      </c>
      <c r="I5" s="22">
        <f>'Matriz PAD 2019'!P101</f>
        <v>5472</v>
      </c>
      <c r="J5" s="23" t="str">
        <f>'Matriz PAD 2019'!Q101</f>
        <v>(por demanda)</v>
      </c>
      <c r="K5" s="99">
        <f>'Matriz PAD 2019'!R101</f>
        <v>1</v>
      </c>
      <c r="L5" s="22">
        <f>'Matriz PAD 2019'!S101</f>
        <v>12439</v>
      </c>
      <c r="M5" s="23" t="str">
        <f>'Matriz PAD 2019'!T101</f>
        <v>(por demanda)</v>
      </c>
      <c r="N5" s="99">
        <f>'Matriz PAD 2019'!U101</f>
        <v>1</v>
      </c>
      <c r="O5" s="22">
        <f>'Matriz PAD 2019'!V101</f>
        <v>19726</v>
      </c>
      <c r="P5" s="23" t="str">
        <f>'Matriz PAD 2019'!W101</f>
        <v>(por demanda)</v>
      </c>
      <c r="Q5" s="23">
        <f>'Matriz PAD 2019'!X101</f>
        <v>1</v>
      </c>
      <c r="R5" s="328">
        <v>28625</v>
      </c>
      <c r="S5" s="323" t="s">
        <v>119</v>
      </c>
      <c r="T5" s="291">
        <f>'Matriz PAD 2019'!AA101</f>
        <v>1</v>
      </c>
      <c r="U5" s="64" t="str">
        <f>'Matriz PAD 2019'!AB101</f>
        <v>No aplica</v>
      </c>
      <c r="V5" s="64" t="str">
        <f>'Matriz PAD 2019'!AC101</f>
        <v>No aplica</v>
      </c>
      <c r="W5" s="64" t="str">
        <f>'Matriz PAD 2019'!AD101</f>
        <v>No aplica</v>
      </c>
      <c r="X5" s="23" t="str">
        <f>'Matriz PAD 2019'!AE101</f>
        <v>No aplica</v>
      </c>
      <c r="Y5" s="64" t="str">
        <f>'Matriz PAD 2019'!AF101</f>
        <v>No aplica</v>
      </c>
      <c r="Z5" s="64" t="str">
        <f>'Matriz PAD 2019'!AG101</f>
        <v>No aplica</v>
      </c>
      <c r="AA5" s="23" t="str">
        <f>'Matriz PAD 2019'!AH101</f>
        <v>No aplica</v>
      </c>
      <c r="AB5" s="64" t="str">
        <f>'Matriz PAD 2019'!AI101</f>
        <v>No aplica</v>
      </c>
      <c r="AC5" s="64" t="str">
        <f>'Matriz PAD 2019'!AJ101</f>
        <v>No aplica</v>
      </c>
      <c r="AD5" s="23" t="str">
        <f>'Matriz PAD 2019'!AK101</f>
        <v>No aplica</v>
      </c>
      <c r="AE5" s="64" t="str">
        <f>'Matriz PAD 2019'!AL101</f>
        <v>No aplica</v>
      </c>
      <c r="AF5" s="64" t="str">
        <f>'Matriz PAD 2019'!AM101</f>
        <v>No aplica</v>
      </c>
      <c r="AG5" s="65" t="str">
        <f>'Matriz PAD 2019'!AN101</f>
        <v>No aplica</v>
      </c>
    </row>
    <row r="6" spans="1:33" ht="60" x14ac:dyDescent="0.3">
      <c r="A6" s="17" t="s">
        <v>19</v>
      </c>
      <c r="B6" s="47" t="s">
        <v>94</v>
      </c>
      <c r="C6" s="47" t="s">
        <v>528</v>
      </c>
      <c r="D6" s="47" t="s">
        <v>538</v>
      </c>
      <c r="E6" s="47" t="s">
        <v>539</v>
      </c>
      <c r="F6" s="19" t="s">
        <v>548</v>
      </c>
      <c r="G6" s="20" t="s">
        <v>112</v>
      </c>
      <c r="H6" s="22" t="str">
        <f>'Matriz PAD 2019'!O102</f>
        <v>(por demanda)</v>
      </c>
      <c r="I6" s="22">
        <f>'Matriz PAD 2019'!P102</f>
        <v>189</v>
      </c>
      <c r="J6" s="23" t="str">
        <f>'Matriz PAD 2019'!Q102</f>
        <v>(por demanda)</v>
      </c>
      <c r="K6" s="99">
        <f>'Matriz PAD 2019'!R102</f>
        <v>1</v>
      </c>
      <c r="L6" s="22">
        <f>'Matriz PAD 2019'!S102</f>
        <v>1506</v>
      </c>
      <c r="M6" s="23" t="str">
        <f>'Matriz PAD 2019'!T102</f>
        <v>(por demanda)</v>
      </c>
      <c r="N6" s="99">
        <f>'Matriz PAD 2019'!U102</f>
        <v>1</v>
      </c>
      <c r="O6" s="22">
        <f>'Matriz PAD 2019'!V102</f>
        <v>2894</v>
      </c>
      <c r="P6" s="23" t="str">
        <f>'Matriz PAD 2019'!W102</f>
        <v>(por demanda)</v>
      </c>
      <c r="Q6" s="23">
        <f>'Matriz PAD 2019'!X102</f>
        <v>1</v>
      </c>
      <c r="R6" s="328">
        <v>3844</v>
      </c>
      <c r="S6" s="323" t="s">
        <v>119</v>
      </c>
      <c r="T6" s="291">
        <f>'Matriz PAD 2019'!AA102</f>
        <v>1</v>
      </c>
      <c r="U6" s="64" t="str">
        <f>'Matriz PAD 2019'!AB102</f>
        <v>No aplica</v>
      </c>
      <c r="V6" s="64" t="str">
        <f>'Matriz PAD 2019'!AC102</f>
        <v>No aplica</v>
      </c>
      <c r="W6" s="64" t="str">
        <f>'Matriz PAD 2019'!AD102</f>
        <v>No aplica</v>
      </c>
      <c r="X6" s="23" t="str">
        <f>'Matriz PAD 2019'!AE102</f>
        <v>No aplica</v>
      </c>
      <c r="Y6" s="64" t="str">
        <f>'Matriz PAD 2019'!AF102</f>
        <v>No aplica</v>
      </c>
      <c r="Z6" s="64" t="str">
        <f>'Matriz PAD 2019'!AG102</f>
        <v>No aplica</v>
      </c>
      <c r="AA6" s="23" t="str">
        <f>'Matriz PAD 2019'!AH102</f>
        <v>No aplica</v>
      </c>
      <c r="AB6" s="64" t="str">
        <f>'Matriz PAD 2019'!AI102</f>
        <v>No aplica</v>
      </c>
      <c r="AC6" s="64" t="str">
        <f>'Matriz PAD 2019'!AJ102</f>
        <v>No aplica</v>
      </c>
      <c r="AD6" s="23" t="str">
        <f>'Matriz PAD 2019'!AK102</f>
        <v>No aplica</v>
      </c>
      <c r="AE6" s="64" t="str">
        <f>'Matriz PAD 2019'!AL102</f>
        <v>No aplica</v>
      </c>
      <c r="AF6" s="64" t="str">
        <f>'Matriz PAD 2019'!AM102</f>
        <v>No aplica</v>
      </c>
      <c r="AG6" s="65" t="str">
        <f>'Matriz PAD 2019'!AN102</f>
        <v>No aplica</v>
      </c>
    </row>
    <row r="7" spans="1:33" ht="72" x14ac:dyDescent="0.3">
      <c r="A7" s="17" t="s">
        <v>19</v>
      </c>
      <c r="B7" s="47" t="s">
        <v>94</v>
      </c>
      <c r="C7" s="47" t="s">
        <v>528</v>
      </c>
      <c r="D7" s="47" t="s">
        <v>538</v>
      </c>
      <c r="E7" s="47" t="s">
        <v>539</v>
      </c>
      <c r="F7" s="19" t="s">
        <v>552</v>
      </c>
      <c r="G7" s="20" t="s">
        <v>112</v>
      </c>
      <c r="H7" s="22" t="str">
        <f>'Matriz PAD 2019'!O103</f>
        <v>(por demanda)</v>
      </c>
      <c r="I7" s="22">
        <f>'Matriz PAD 2019'!P103</f>
        <v>795</v>
      </c>
      <c r="J7" s="23" t="str">
        <f>'Matriz PAD 2019'!Q103</f>
        <v>(por demanda)</v>
      </c>
      <c r="K7" s="99">
        <f>'Matriz PAD 2019'!R103</f>
        <v>1</v>
      </c>
      <c r="L7" s="22">
        <f>'Matriz PAD 2019'!S103</f>
        <v>8908</v>
      </c>
      <c r="M7" s="23" t="str">
        <f>'Matriz PAD 2019'!T103</f>
        <v>(por demanda)</v>
      </c>
      <c r="N7" s="99">
        <f>'Matriz PAD 2019'!U103</f>
        <v>1</v>
      </c>
      <c r="O7" s="22">
        <f>'Matriz PAD 2019'!V103</f>
        <v>11572</v>
      </c>
      <c r="P7" s="23" t="str">
        <f>'Matriz PAD 2019'!W103</f>
        <v>(por demanda)</v>
      </c>
      <c r="Q7" s="23">
        <f>'Matriz PAD 2019'!X103</f>
        <v>1</v>
      </c>
      <c r="R7" s="329">
        <v>17753</v>
      </c>
      <c r="S7" s="324" t="s">
        <v>119</v>
      </c>
      <c r="T7" s="291">
        <f>'Matriz PAD 2019'!AA103</f>
        <v>1</v>
      </c>
      <c r="U7" s="64" t="str">
        <f>'Matriz PAD 2019'!AB103</f>
        <v>No aplica</v>
      </c>
      <c r="V7" s="64" t="str">
        <f>'Matriz PAD 2019'!AC103</f>
        <v>No aplica</v>
      </c>
      <c r="W7" s="64" t="str">
        <f>'Matriz PAD 2019'!AD103</f>
        <v>No aplica</v>
      </c>
      <c r="X7" s="23" t="str">
        <f>'Matriz PAD 2019'!AE103</f>
        <v>No aplica</v>
      </c>
      <c r="Y7" s="64" t="str">
        <f>'Matriz PAD 2019'!AF103</f>
        <v>No aplica</v>
      </c>
      <c r="Z7" s="64" t="str">
        <f>'Matriz PAD 2019'!AG103</f>
        <v>No aplica</v>
      </c>
      <c r="AA7" s="23" t="str">
        <f>'Matriz PAD 2019'!AH103</f>
        <v>No aplica</v>
      </c>
      <c r="AB7" s="64" t="str">
        <f>'Matriz PAD 2019'!AI103</f>
        <v>No aplica</v>
      </c>
      <c r="AC7" s="64" t="str">
        <f>'Matriz PAD 2019'!AJ103</f>
        <v>No aplica</v>
      </c>
      <c r="AD7" s="23" t="str">
        <f>'Matriz PAD 2019'!AK103</f>
        <v>No aplica</v>
      </c>
      <c r="AE7" s="64" t="str">
        <f>'Matriz PAD 2019'!AL103</f>
        <v>No aplica</v>
      </c>
      <c r="AF7" s="64" t="str">
        <f>'Matriz PAD 2019'!AM103</f>
        <v>No aplica</v>
      </c>
      <c r="AG7" s="65" t="str">
        <f>'Matriz PAD 2019'!AN103</f>
        <v>No aplica</v>
      </c>
    </row>
    <row r="8" spans="1:33" ht="48" x14ac:dyDescent="0.3">
      <c r="A8" s="17" t="s">
        <v>19</v>
      </c>
      <c r="B8" s="47" t="s">
        <v>65</v>
      </c>
      <c r="C8" s="47" t="s">
        <v>556</v>
      </c>
      <c r="D8" s="47" t="s">
        <v>557</v>
      </c>
      <c r="E8" s="47" t="s">
        <v>558</v>
      </c>
      <c r="F8" s="19" t="s">
        <v>559</v>
      </c>
      <c r="G8" s="20" t="s">
        <v>73</v>
      </c>
      <c r="H8" s="22">
        <f>'Matriz PAD 2019'!O104</f>
        <v>1800</v>
      </c>
      <c r="I8" s="22">
        <f>'Matriz PAD 2019'!P104</f>
        <v>1108</v>
      </c>
      <c r="J8" s="23">
        <f>'Matriz PAD 2019'!Q104</f>
        <v>0.61555555555555552</v>
      </c>
      <c r="K8" s="99">
        <f>'Matriz PAD 2019'!R104</f>
        <v>0.61555555555555552</v>
      </c>
      <c r="L8" s="22">
        <f>'Matriz PAD 2019'!S104</f>
        <v>2557</v>
      </c>
      <c r="M8" s="23">
        <f>'Matriz PAD 2019'!T104</f>
        <v>1.4205555555555556</v>
      </c>
      <c r="N8" s="99">
        <f>'Matriz PAD 2019'!U104</f>
        <v>1</v>
      </c>
      <c r="O8" s="22">
        <f>'Matriz PAD 2019'!V104</f>
        <v>3550</v>
      </c>
      <c r="P8" s="23">
        <f>'Matriz PAD 2019'!W104</f>
        <v>1.9722222222222223</v>
      </c>
      <c r="Q8" s="23">
        <f>'Matriz PAD 2019'!X104</f>
        <v>1</v>
      </c>
      <c r="R8" s="328">
        <v>4223</v>
      </c>
      <c r="S8" s="325">
        <f>R8/Q8</f>
        <v>4223</v>
      </c>
      <c r="T8" s="291">
        <f>'Matriz PAD 2019'!AA104</f>
        <v>1</v>
      </c>
      <c r="U8" s="64">
        <f>'Matriz PAD 2019'!AB104</f>
        <v>4487000000</v>
      </c>
      <c r="V8" s="64">
        <f>'Matriz PAD 2019'!AC104</f>
        <v>4487000000</v>
      </c>
      <c r="W8" s="64">
        <f>'Matriz PAD 2019'!AD104</f>
        <v>0</v>
      </c>
      <c r="X8" s="23">
        <f>'Matriz PAD 2019'!AE104</f>
        <v>0</v>
      </c>
      <c r="Y8" s="64">
        <f>'Matriz PAD 2019'!AF104</f>
        <v>4635996310</v>
      </c>
      <c r="Z8" s="64">
        <f>'Matriz PAD 2019'!AG104</f>
        <v>4402496310</v>
      </c>
      <c r="AA8" s="23">
        <f>'Matriz PAD 2019'!AH104</f>
        <v>0.9496332644837675</v>
      </c>
      <c r="AB8" s="64">
        <f>'Matriz PAD 2019'!AI104</f>
        <v>4505996310</v>
      </c>
      <c r="AC8" s="64">
        <f>'Matriz PAD 2019'!AJ104</f>
        <v>4402496310</v>
      </c>
      <c r="AD8" s="23">
        <f>'Matriz PAD 2019'!AK104</f>
        <v>0.97703060702240119</v>
      </c>
      <c r="AE8" s="64">
        <f>'Matriz PAD 2019'!AL104</f>
        <v>4589386615</v>
      </c>
      <c r="AF8" s="64">
        <f>'Matriz PAD 2019'!AM104</f>
        <v>4589386615</v>
      </c>
      <c r="AG8" s="65">
        <f>'Matriz PAD 2019'!AN104</f>
        <v>1</v>
      </c>
    </row>
    <row r="9" spans="1:33" ht="48" x14ac:dyDescent="0.3">
      <c r="A9" s="17" t="s">
        <v>19</v>
      </c>
      <c r="B9" s="50" t="s">
        <v>65</v>
      </c>
      <c r="C9" s="47" t="s">
        <v>556</v>
      </c>
      <c r="D9" s="47" t="s">
        <v>557</v>
      </c>
      <c r="E9" s="47" t="s">
        <v>558</v>
      </c>
      <c r="F9" s="19" t="s">
        <v>562</v>
      </c>
      <c r="G9" s="20" t="s">
        <v>73</v>
      </c>
      <c r="H9" s="23">
        <f>'Matriz PAD 2019'!O105</f>
        <v>1</v>
      </c>
      <c r="I9" s="23">
        <f>'Matriz PAD 2019'!P105</f>
        <v>0.15</v>
      </c>
      <c r="J9" s="23">
        <f>'Matriz PAD 2019'!Q105</f>
        <v>0.15</v>
      </c>
      <c r="K9" s="100">
        <f>'Matriz PAD 2019'!R105</f>
        <v>0.15</v>
      </c>
      <c r="L9" s="22">
        <f>'Matriz PAD 2019'!S105</f>
        <v>0.5</v>
      </c>
      <c r="M9" s="23">
        <f>'Matriz PAD 2019'!T105</f>
        <v>0.5</v>
      </c>
      <c r="N9" s="99">
        <f>'Matriz PAD 2019'!U105</f>
        <v>0.5</v>
      </c>
      <c r="O9" s="219">
        <f>'Matriz PAD 2019'!V105</f>
        <v>0.75</v>
      </c>
      <c r="P9" s="23">
        <f>'Matriz PAD 2019'!W105</f>
        <v>0.75</v>
      </c>
      <c r="Q9" s="23">
        <f>'Matriz PAD 2019'!X105</f>
        <v>0.75</v>
      </c>
      <c r="R9" s="330">
        <v>1</v>
      </c>
      <c r="S9" s="325">
        <f>R9/Q9</f>
        <v>1.3333333333333333</v>
      </c>
      <c r="T9" s="291">
        <f>'Matriz PAD 2019'!AA105</f>
        <v>1</v>
      </c>
      <c r="U9" s="64" t="str">
        <f>'Matriz PAD 2019'!AB105</f>
        <v>No aplica</v>
      </c>
      <c r="V9" s="64" t="str">
        <f>'Matriz PAD 2019'!AC105</f>
        <v>No aplica</v>
      </c>
      <c r="W9" s="64" t="str">
        <f>'Matriz PAD 2019'!AD105</f>
        <v>No aplica</v>
      </c>
      <c r="X9" s="23" t="str">
        <f>'Matriz PAD 2019'!AE105</f>
        <v>No aplica</v>
      </c>
      <c r="Y9" s="64" t="str">
        <f>'Matriz PAD 2019'!AF105</f>
        <v>No aplica</v>
      </c>
      <c r="Z9" s="64" t="str">
        <f>'Matriz PAD 2019'!AG105</f>
        <v>No aplica</v>
      </c>
      <c r="AA9" s="23" t="str">
        <f>'Matriz PAD 2019'!AH105</f>
        <v>No aplica</v>
      </c>
      <c r="AB9" s="64" t="str">
        <f>'Matriz PAD 2019'!AI105</f>
        <v>No aplica</v>
      </c>
      <c r="AC9" s="64" t="str">
        <f>'Matriz PAD 2019'!AJ105</f>
        <v>No aplica</v>
      </c>
      <c r="AD9" s="23" t="str">
        <f>'Matriz PAD 2019'!AK105</f>
        <v>No aplica</v>
      </c>
      <c r="AE9" s="64" t="str">
        <f>'Matriz PAD 2019'!AL105</f>
        <v>No aplica</v>
      </c>
      <c r="AF9" s="64" t="str">
        <f>'Matriz PAD 2019'!AM105</f>
        <v>No aplica</v>
      </c>
      <c r="AG9" s="65" t="str">
        <f>'Matriz PAD 2019'!AN105</f>
        <v>No aplica</v>
      </c>
    </row>
    <row r="10" spans="1:33" ht="84" x14ac:dyDescent="0.3">
      <c r="A10" s="17" t="s">
        <v>19</v>
      </c>
      <c r="B10" s="50" t="s">
        <v>65</v>
      </c>
      <c r="C10" s="52" t="s">
        <v>567</v>
      </c>
      <c r="D10" s="52" t="s">
        <v>568</v>
      </c>
      <c r="E10" s="53" t="s">
        <v>569</v>
      </c>
      <c r="F10" s="19" t="s">
        <v>570</v>
      </c>
      <c r="G10" s="20" t="s">
        <v>112</v>
      </c>
      <c r="H10" s="23">
        <f>'Matriz PAD 2019'!O106</f>
        <v>1</v>
      </c>
      <c r="I10" s="23">
        <f>'Matriz PAD 2019'!P106</f>
        <v>0.15</v>
      </c>
      <c r="J10" s="23">
        <f>'Matriz PAD 2019'!Q106</f>
        <v>0.15</v>
      </c>
      <c r="K10" s="100">
        <f>'Matriz PAD 2019'!R106</f>
        <v>0.15</v>
      </c>
      <c r="L10" s="22">
        <f>'Matriz PAD 2019'!S106</f>
        <v>0.6</v>
      </c>
      <c r="M10" s="23">
        <f>'Matriz PAD 2019'!T106</f>
        <v>0.6</v>
      </c>
      <c r="N10" s="99">
        <f>'Matriz PAD 2019'!U106</f>
        <v>0.6</v>
      </c>
      <c r="O10" s="219">
        <f>'Matriz PAD 2019'!V106</f>
        <v>0.75</v>
      </c>
      <c r="P10" s="23">
        <f>'Matriz PAD 2019'!W106</f>
        <v>0.75</v>
      </c>
      <c r="Q10" s="23">
        <f>'Matriz PAD 2019'!X106</f>
        <v>0.75</v>
      </c>
      <c r="R10" s="330">
        <v>1</v>
      </c>
      <c r="S10" s="325">
        <f>R10/Q10</f>
        <v>1.3333333333333333</v>
      </c>
      <c r="T10" s="291">
        <f>'Matriz PAD 2019'!AA106</f>
        <v>1</v>
      </c>
      <c r="U10" s="64" t="str">
        <f>'Matriz PAD 2019'!AB106</f>
        <v>No aplica</v>
      </c>
      <c r="V10" s="64" t="str">
        <f>'Matriz PAD 2019'!AC106</f>
        <v>No aplica</v>
      </c>
      <c r="W10" s="64" t="str">
        <f>'Matriz PAD 2019'!AD106</f>
        <v>No aplica</v>
      </c>
      <c r="X10" s="23" t="str">
        <f>'Matriz PAD 2019'!AE106</f>
        <v>No aplica</v>
      </c>
      <c r="Y10" s="64" t="str">
        <f>'Matriz PAD 2019'!AF106</f>
        <v>No aplica</v>
      </c>
      <c r="Z10" s="64" t="str">
        <f>'Matriz PAD 2019'!AG106</f>
        <v>No aplica</v>
      </c>
      <c r="AA10" s="23" t="str">
        <f>'Matriz PAD 2019'!AH106</f>
        <v>No aplica</v>
      </c>
      <c r="AB10" s="64" t="str">
        <f>'Matriz PAD 2019'!AI106</f>
        <v>No aplica</v>
      </c>
      <c r="AC10" s="64" t="str">
        <f>'Matriz PAD 2019'!AJ106</f>
        <v>No aplica</v>
      </c>
      <c r="AD10" s="23" t="str">
        <f>'Matriz PAD 2019'!AK106</f>
        <v>No aplica</v>
      </c>
      <c r="AE10" s="64" t="str">
        <f>'Matriz PAD 2019'!AL106</f>
        <v>No aplica</v>
      </c>
      <c r="AF10" s="64" t="str">
        <f>'Matriz PAD 2019'!AM106</f>
        <v>No aplica</v>
      </c>
      <c r="AG10" s="65" t="str">
        <f>'Matriz PAD 2019'!AN106</f>
        <v>No aplica</v>
      </c>
    </row>
    <row r="11" spans="1:33" ht="48" x14ac:dyDescent="0.3">
      <c r="A11" s="17" t="s">
        <v>19</v>
      </c>
      <c r="B11" s="47" t="s">
        <v>94</v>
      </c>
      <c r="C11" s="54" t="s">
        <v>372</v>
      </c>
      <c r="D11" s="47" t="s">
        <v>575</v>
      </c>
      <c r="E11" s="47" t="s">
        <v>576</v>
      </c>
      <c r="F11" s="19" t="s">
        <v>577</v>
      </c>
      <c r="G11" s="20" t="s">
        <v>112</v>
      </c>
      <c r="H11" s="22" t="str">
        <f>'Matriz PAD 2019'!O107</f>
        <v>(por demanda)</v>
      </c>
      <c r="I11" s="22">
        <f>'Matriz PAD 2019'!P107</f>
        <v>2852</v>
      </c>
      <c r="J11" s="23" t="str">
        <f>'Matriz PAD 2019'!Q107</f>
        <v>(por demanda)</v>
      </c>
      <c r="K11" s="99">
        <f>'Matriz PAD 2019'!R107</f>
        <v>1</v>
      </c>
      <c r="L11" s="22">
        <f>'Matriz PAD 2019'!S107</f>
        <v>5306</v>
      </c>
      <c r="M11" s="23" t="str">
        <f>'Matriz PAD 2019'!T107</f>
        <v>(por demanda)</v>
      </c>
      <c r="N11" s="99">
        <f>'Matriz PAD 2019'!U107</f>
        <v>1</v>
      </c>
      <c r="O11" s="22">
        <f>'Matriz PAD 2019'!V107</f>
        <v>8063</v>
      </c>
      <c r="P11" s="23" t="str">
        <f>'Matriz PAD 2019'!W107</f>
        <v>(por demanda)</v>
      </c>
      <c r="Q11" s="23">
        <f>'Matriz PAD 2019'!X107</f>
        <v>1</v>
      </c>
      <c r="R11" s="328">
        <v>10401</v>
      </c>
      <c r="S11" s="323" t="s">
        <v>119</v>
      </c>
      <c r="T11" s="291">
        <f>'Matriz PAD 2019'!AA107</f>
        <v>1</v>
      </c>
      <c r="U11" s="64">
        <f>'Matriz PAD 2019'!AB107</f>
        <v>454000000</v>
      </c>
      <c r="V11" s="64">
        <f>'Matriz PAD 2019'!AC107</f>
        <v>469706666</v>
      </c>
      <c r="W11" s="64">
        <f>'Matriz PAD 2019'!AD107</f>
        <v>165942761</v>
      </c>
      <c r="X11" s="23">
        <f>'Matriz PAD 2019'!AE107</f>
        <v>0.35329019792961591</v>
      </c>
      <c r="Y11" s="64">
        <f>'Matriz PAD 2019'!AF107</f>
        <v>469706666</v>
      </c>
      <c r="Z11" s="64">
        <f>'Matriz PAD 2019'!AG107</f>
        <v>330340031</v>
      </c>
      <c r="AA11" s="23">
        <f>'Matriz PAD 2019'!AH107</f>
        <v>0.70329006359045365</v>
      </c>
      <c r="AB11" s="64">
        <f>'Matriz PAD 2019'!AI107</f>
        <v>468706666</v>
      </c>
      <c r="AC11" s="64">
        <f>'Matriz PAD 2019'!AJ107</f>
        <v>330340031</v>
      </c>
      <c r="AD11" s="23">
        <f>'Matriz PAD 2019'!AK107</f>
        <v>0.70479055444029037</v>
      </c>
      <c r="AE11" s="64">
        <f>'Matriz PAD 2019'!AL107</f>
        <v>469706666</v>
      </c>
      <c r="AF11" s="64">
        <f>'Matriz PAD 2019'!AM107</f>
        <v>447524237</v>
      </c>
      <c r="AG11" s="65">
        <f>'Matriz PAD 2019'!AN107</f>
        <v>0.9527738680208554</v>
      </c>
    </row>
    <row r="12" spans="1:33" ht="72" x14ac:dyDescent="0.3">
      <c r="A12" s="17" t="s">
        <v>19</v>
      </c>
      <c r="B12" s="47" t="s">
        <v>94</v>
      </c>
      <c r="C12" s="54" t="s">
        <v>372</v>
      </c>
      <c r="D12" s="47" t="s">
        <v>575</v>
      </c>
      <c r="E12" s="47" t="s">
        <v>576</v>
      </c>
      <c r="F12" s="19" t="s">
        <v>582</v>
      </c>
      <c r="G12" s="20" t="s">
        <v>112</v>
      </c>
      <c r="H12" s="22" t="str">
        <f>'Matriz PAD 2019'!O108</f>
        <v>(por demanda)</v>
      </c>
      <c r="I12" s="22">
        <f>'Matriz PAD 2019'!P108</f>
        <v>1532</v>
      </c>
      <c r="J12" s="23" t="str">
        <f>'Matriz PAD 2019'!Q108</f>
        <v>(por demanda)</v>
      </c>
      <c r="K12" s="99">
        <f>'Matriz PAD 2019'!R108</f>
        <v>1</v>
      </c>
      <c r="L12" s="22">
        <f>'Matriz PAD 2019'!S108</f>
        <v>2830</v>
      </c>
      <c r="M12" s="23" t="str">
        <f>'Matriz PAD 2019'!T108</f>
        <v>(por demanda)</v>
      </c>
      <c r="N12" s="99">
        <f>'Matriz PAD 2019'!U108</f>
        <v>1</v>
      </c>
      <c r="O12" s="22">
        <f>'Matriz PAD 2019'!V108</f>
        <v>4214</v>
      </c>
      <c r="P12" s="23" t="str">
        <f>'Matriz PAD 2019'!W108</f>
        <v>(por demanda)</v>
      </c>
      <c r="Q12" s="23">
        <f>'Matriz PAD 2019'!X108</f>
        <v>1</v>
      </c>
      <c r="R12" s="328">
        <v>5262</v>
      </c>
      <c r="S12" s="323" t="s">
        <v>119</v>
      </c>
      <c r="T12" s="291">
        <f>'Matriz PAD 2019'!AA108</f>
        <v>1</v>
      </c>
      <c r="U12" s="64" t="str">
        <f>'Matriz PAD 2019'!AB108</f>
        <v>No aplica</v>
      </c>
      <c r="V12" s="64" t="str">
        <f>'Matriz PAD 2019'!AC108</f>
        <v>No aplica</v>
      </c>
      <c r="W12" s="64" t="str">
        <f>'Matriz PAD 2019'!AD108</f>
        <v>No aplica</v>
      </c>
      <c r="X12" s="23" t="str">
        <f>'Matriz PAD 2019'!AE108</f>
        <v>No aplica</v>
      </c>
      <c r="Y12" s="64" t="str">
        <f>'Matriz PAD 2019'!AF108</f>
        <v>No aplica</v>
      </c>
      <c r="Z12" s="64" t="str">
        <f>'Matriz PAD 2019'!AG108</f>
        <v>No aplica</v>
      </c>
      <c r="AA12" s="23" t="str">
        <f>'Matriz PAD 2019'!AH108</f>
        <v>No aplica</v>
      </c>
      <c r="AB12" s="64" t="str">
        <f>'Matriz PAD 2019'!AI108</f>
        <v>No aplica</v>
      </c>
      <c r="AC12" s="64" t="str">
        <f>'Matriz PAD 2019'!AJ108</f>
        <v>No aplica</v>
      </c>
      <c r="AD12" s="23" t="str">
        <f>'Matriz PAD 2019'!AK108</f>
        <v>No aplica</v>
      </c>
      <c r="AE12" s="64" t="str">
        <f>'Matriz PAD 2019'!AL108</f>
        <v>No aplica</v>
      </c>
      <c r="AF12" s="64" t="str">
        <f>'Matriz PAD 2019'!AM108</f>
        <v>No aplica</v>
      </c>
      <c r="AG12" s="65" t="str">
        <f>'Matriz PAD 2019'!AN108</f>
        <v>No aplica</v>
      </c>
    </row>
    <row r="13" spans="1:33" ht="36" x14ac:dyDescent="0.3">
      <c r="A13" s="17" t="s">
        <v>19</v>
      </c>
      <c r="B13" s="47" t="s">
        <v>94</v>
      </c>
      <c r="C13" s="54" t="s">
        <v>372</v>
      </c>
      <c r="D13" s="47" t="s">
        <v>575</v>
      </c>
      <c r="E13" s="47" t="s">
        <v>576</v>
      </c>
      <c r="F13" s="19" t="s">
        <v>586</v>
      </c>
      <c r="G13" s="20" t="s">
        <v>73</v>
      </c>
      <c r="H13" s="22" t="str">
        <f>'Matriz PAD 2019'!O109</f>
        <v>(por demanda)</v>
      </c>
      <c r="I13" s="22">
        <f>'Matriz PAD 2019'!P109</f>
        <v>50</v>
      </c>
      <c r="J13" s="23" t="str">
        <f>'Matriz PAD 2019'!Q109</f>
        <v>(por demanda)</v>
      </c>
      <c r="K13" s="99">
        <f>'Matriz PAD 2019'!R109</f>
        <v>1</v>
      </c>
      <c r="L13" s="22">
        <f>'Matriz PAD 2019'!S109</f>
        <v>106</v>
      </c>
      <c r="M13" s="23" t="str">
        <f>'Matriz PAD 2019'!T109</f>
        <v>(por demanda)</v>
      </c>
      <c r="N13" s="99">
        <f>'Matriz PAD 2019'!U109</f>
        <v>1</v>
      </c>
      <c r="O13" s="22">
        <f>'Matriz PAD 2019'!V109</f>
        <v>146</v>
      </c>
      <c r="P13" s="23" t="str">
        <f>'Matriz PAD 2019'!W109</f>
        <v>(por demanda)</v>
      </c>
      <c r="Q13" s="23">
        <f>'Matriz PAD 2019'!X109</f>
        <v>1</v>
      </c>
      <c r="R13" s="329">
        <v>362</v>
      </c>
      <c r="S13" s="323" t="s">
        <v>119</v>
      </c>
      <c r="T13" s="291">
        <f>'Matriz PAD 2019'!AA109</f>
        <v>1</v>
      </c>
      <c r="U13" s="64" t="str">
        <f>'Matriz PAD 2019'!AB109</f>
        <v>No aplica</v>
      </c>
      <c r="V13" s="64" t="str">
        <f>'Matriz PAD 2019'!AC109</f>
        <v>No aplica</v>
      </c>
      <c r="W13" s="64" t="str">
        <f>'Matriz PAD 2019'!AD109</f>
        <v>No aplica</v>
      </c>
      <c r="X13" s="23" t="str">
        <f>'Matriz PAD 2019'!AE109</f>
        <v>No aplica</v>
      </c>
      <c r="Y13" s="64" t="str">
        <f>'Matriz PAD 2019'!AF109</f>
        <v>No aplica</v>
      </c>
      <c r="Z13" s="64" t="str">
        <f>'Matriz PAD 2019'!AG109</f>
        <v>No aplica</v>
      </c>
      <c r="AA13" s="23" t="str">
        <f>'Matriz PAD 2019'!AH109</f>
        <v>No aplica</v>
      </c>
      <c r="AB13" s="64" t="str">
        <f>'Matriz PAD 2019'!AI109</f>
        <v>No aplica</v>
      </c>
      <c r="AC13" s="64" t="str">
        <f>'Matriz PAD 2019'!AJ109</f>
        <v>No aplica</v>
      </c>
      <c r="AD13" s="23" t="str">
        <f>'Matriz PAD 2019'!AK109</f>
        <v>No aplica</v>
      </c>
      <c r="AE13" s="64" t="str">
        <f>'Matriz PAD 2019'!AL109</f>
        <v>No aplica</v>
      </c>
      <c r="AF13" s="64" t="str">
        <f>'Matriz PAD 2019'!AM109</f>
        <v>No aplica</v>
      </c>
      <c r="AG13" s="65" t="str">
        <f>'Matriz PAD 2019'!AN109</f>
        <v>No aplica</v>
      </c>
    </row>
    <row r="14" spans="1:33" ht="48" x14ac:dyDescent="0.3">
      <c r="A14" s="17" t="s">
        <v>19</v>
      </c>
      <c r="B14" s="50" t="s">
        <v>81</v>
      </c>
      <c r="C14" s="50" t="s">
        <v>82</v>
      </c>
      <c r="D14" s="47" t="s">
        <v>575</v>
      </c>
      <c r="E14" s="47" t="s">
        <v>576</v>
      </c>
      <c r="F14" s="19" t="s">
        <v>591</v>
      </c>
      <c r="G14" s="20" t="s">
        <v>87</v>
      </c>
      <c r="H14" s="23">
        <f>'Matriz PAD 2019'!O110</f>
        <v>1</v>
      </c>
      <c r="I14" s="22">
        <f>'Matriz PAD 2019'!P110</f>
        <v>0.2</v>
      </c>
      <c r="J14" s="23">
        <f>'Matriz PAD 2019'!Q110</f>
        <v>0.2</v>
      </c>
      <c r="K14" s="98">
        <f>'Matriz PAD 2019'!R110</f>
        <v>0.2</v>
      </c>
      <c r="L14" s="22">
        <f>'Matriz PAD 2019'!S110</f>
        <v>0.56999999999999995</v>
      </c>
      <c r="M14" s="23">
        <f>'Matriz PAD 2019'!T110</f>
        <v>0.56999999999999995</v>
      </c>
      <c r="N14" s="99">
        <f>'Matriz PAD 2019'!U110</f>
        <v>0.56999999999999995</v>
      </c>
      <c r="O14" s="22">
        <f>'Matriz PAD 2019'!V110</f>
        <v>0.75</v>
      </c>
      <c r="P14" s="23">
        <f>'Matriz PAD 2019'!W110</f>
        <v>0.75</v>
      </c>
      <c r="Q14" s="23">
        <f>'Matriz PAD 2019'!X110</f>
        <v>0.75</v>
      </c>
      <c r="R14" s="331">
        <v>1</v>
      </c>
      <c r="S14" s="325">
        <f>R14/Q14</f>
        <v>1.3333333333333333</v>
      </c>
      <c r="T14" s="291">
        <f>'Matriz PAD 2019'!AA110</f>
        <v>1</v>
      </c>
      <c r="U14" s="64" t="str">
        <f>'Matriz PAD 2019'!AB110</f>
        <v>No aplica</v>
      </c>
      <c r="V14" s="64" t="str">
        <f>'Matriz PAD 2019'!AC110</f>
        <v>No aplica</v>
      </c>
      <c r="W14" s="64" t="str">
        <f>'Matriz PAD 2019'!AD110</f>
        <v>No aplica</v>
      </c>
      <c r="X14" s="23" t="str">
        <f>'Matriz PAD 2019'!AE110</f>
        <v>No aplica</v>
      </c>
      <c r="Y14" s="64" t="str">
        <f>'Matriz PAD 2019'!AF110</f>
        <v>No aplica</v>
      </c>
      <c r="Z14" s="64" t="str">
        <f>'Matriz PAD 2019'!AG110</f>
        <v>No aplica</v>
      </c>
      <c r="AA14" s="23" t="str">
        <f>'Matriz PAD 2019'!AH110</f>
        <v>No aplica</v>
      </c>
      <c r="AB14" s="64" t="str">
        <f>'Matriz PAD 2019'!AI110</f>
        <v>No aplica</v>
      </c>
      <c r="AC14" s="64" t="str">
        <f>'Matriz PAD 2019'!AJ110</f>
        <v>No aplica</v>
      </c>
      <c r="AD14" s="23" t="str">
        <f>'Matriz PAD 2019'!AK110</f>
        <v>No aplica</v>
      </c>
      <c r="AE14" s="64" t="str">
        <f>'Matriz PAD 2019'!AL110</f>
        <v>No aplica</v>
      </c>
      <c r="AF14" s="64" t="str">
        <f>'Matriz PAD 2019'!AM110</f>
        <v>No aplica</v>
      </c>
      <c r="AG14" s="65" t="str">
        <f>'Matriz PAD 2019'!AN110</f>
        <v>No aplica</v>
      </c>
    </row>
    <row r="15" spans="1:33" ht="36.5" thickBot="1" x14ac:dyDescent="0.35">
      <c r="A15" s="57" t="s">
        <v>19</v>
      </c>
      <c r="B15" s="77" t="s">
        <v>81</v>
      </c>
      <c r="C15" s="77" t="s">
        <v>82</v>
      </c>
      <c r="D15" s="78" t="s">
        <v>575</v>
      </c>
      <c r="E15" s="78" t="s">
        <v>576</v>
      </c>
      <c r="F15" s="59" t="s">
        <v>596</v>
      </c>
      <c r="G15" s="60" t="s">
        <v>87</v>
      </c>
      <c r="H15" s="22" t="str">
        <f>'Matriz PAD 2019'!O111</f>
        <v>(por demanda)</v>
      </c>
      <c r="I15" s="62">
        <f>'Matriz PAD 2019'!P111</f>
        <v>5</v>
      </c>
      <c r="J15" s="66" t="str">
        <f>'Matriz PAD 2019'!Q111</f>
        <v>(por demanda)</v>
      </c>
      <c r="K15" s="101">
        <f>'Matriz PAD 2019'!R111</f>
        <v>1</v>
      </c>
      <c r="L15" s="62">
        <f>'Matriz PAD 2019'!S111</f>
        <v>13</v>
      </c>
      <c r="M15" s="66" t="str">
        <f>'Matriz PAD 2019'!T111</f>
        <v>(por demanda)</v>
      </c>
      <c r="N15" s="101">
        <f>'Matriz PAD 2019'!U111</f>
        <v>1</v>
      </c>
      <c r="O15" s="62">
        <f>'Matriz PAD 2019'!V111</f>
        <v>16</v>
      </c>
      <c r="P15" s="66" t="str">
        <f>'Matriz PAD 2019'!W111</f>
        <v>(por demanda)</v>
      </c>
      <c r="Q15" s="66">
        <f>'Matriz PAD 2019'!X111</f>
        <v>1</v>
      </c>
      <c r="R15" s="328">
        <v>22</v>
      </c>
      <c r="S15" s="326" t="s">
        <v>119</v>
      </c>
      <c r="T15" s="292">
        <f>'Matriz PAD 2019'!AA111</f>
        <v>1</v>
      </c>
      <c r="U15" s="67" t="str">
        <f>'Matriz PAD 2019'!AB111</f>
        <v>No aplica</v>
      </c>
      <c r="V15" s="67" t="str">
        <f>'Matriz PAD 2019'!AC111</f>
        <v>No aplica</v>
      </c>
      <c r="W15" s="67" t="str">
        <f>'Matriz PAD 2019'!AD111</f>
        <v>No aplica</v>
      </c>
      <c r="X15" s="66" t="str">
        <f>'Matriz PAD 2019'!AE111</f>
        <v>No aplica</v>
      </c>
      <c r="Y15" s="67" t="str">
        <f>'Matriz PAD 2019'!AF111</f>
        <v>No aplica</v>
      </c>
      <c r="Z15" s="67" t="str">
        <f>'Matriz PAD 2019'!AG111</f>
        <v>No aplica</v>
      </c>
      <c r="AA15" s="66" t="str">
        <f>'Matriz PAD 2019'!AH111</f>
        <v>No aplica</v>
      </c>
      <c r="AB15" s="67" t="str">
        <f>'Matriz PAD 2019'!AI111</f>
        <v>No aplica</v>
      </c>
      <c r="AC15" s="67" t="str">
        <f>'Matriz PAD 2019'!AJ111</f>
        <v>No aplica</v>
      </c>
      <c r="AD15" s="66" t="str">
        <f>'Matriz PAD 2019'!AK111</f>
        <v>No aplica</v>
      </c>
      <c r="AE15" s="67" t="str">
        <f>'Matriz PAD 2019'!AL111</f>
        <v>No aplica</v>
      </c>
      <c r="AF15" s="67" t="str">
        <f>'Matriz PAD 2019'!AM111</f>
        <v>No aplica</v>
      </c>
      <c r="AG15" s="68" t="str">
        <f>'Matriz PAD 2019'!AN111</f>
        <v>No aplica</v>
      </c>
    </row>
    <row r="16" spans="1:33" x14ac:dyDescent="0.3">
      <c r="K16" s="71">
        <f>AVERAGE(K2:K15)</f>
        <v>0.79396825396825399</v>
      </c>
      <c r="N16" s="71">
        <f>AVERAGE(N2:N15)</f>
        <v>0.90500000000000003</v>
      </c>
      <c r="Q16" s="71">
        <f>AVERAGE(Q2:Q15)</f>
        <v>0.9464285714285714</v>
      </c>
      <c r="T16" s="71">
        <f>AVERAGE(T2:T15)</f>
        <v>1</v>
      </c>
      <c r="U16" s="103">
        <f>SUM(U2:U15)</f>
        <v>167359000000</v>
      </c>
      <c r="V16" s="103">
        <f>SUM(V2:V15)</f>
        <v>167375439472</v>
      </c>
      <c r="W16" s="103">
        <f>SUM(W2:W15)</f>
        <v>33777075943</v>
      </c>
      <c r="X16" s="71">
        <f>W16/V16</f>
        <v>0.2018042554484257</v>
      </c>
      <c r="Y16" s="103">
        <f>SUM(Y2:Y15)</f>
        <v>167524435782</v>
      </c>
      <c r="Z16" s="103">
        <f>SUM(Z2:Z15)</f>
        <v>74442474738</v>
      </c>
      <c r="AA16" s="71">
        <f>Z16/Y16</f>
        <v>0.44436785827992398</v>
      </c>
      <c r="AB16" s="103">
        <f>SUM(AB2:AB15)</f>
        <v>167393435783</v>
      </c>
      <c r="AC16" s="103">
        <f>SUM(AC2:AC15)</f>
        <v>107253469224</v>
      </c>
      <c r="AD16" s="71">
        <f>AC16/AB16</f>
        <v>0.64072685241396043</v>
      </c>
      <c r="AE16" s="103">
        <f>SUM(AE2:AE15)</f>
        <v>166396162907</v>
      </c>
      <c r="AF16" s="103">
        <f>SUM(AF2:AF15)</f>
        <v>140764835195</v>
      </c>
      <c r="AG16" s="71">
        <f>AF16/AE16</f>
        <v>0.84596202662241959</v>
      </c>
    </row>
  </sheetData>
  <protectedRanges>
    <protectedRange sqref="B2:C2" name="Rango1_7"/>
    <protectedRange sqref="B3:C3" name="Rango1_8"/>
    <protectedRange sqref="B4:C8" name="Rango1_9"/>
    <protectedRange sqref="B9:C9" name="Rango1_10"/>
    <protectedRange sqref="B10:C10" name="Rango1_5_2"/>
    <protectedRange sqref="B11:C15" name="Rango1_11"/>
    <protectedRange sqref="E2" name="Rango2_7"/>
    <protectedRange sqref="E3" name="Rango2_8"/>
    <protectedRange sqref="E4:E8" name="Rango2_9"/>
    <protectedRange sqref="E9" name="Rango2_10"/>
    <protectedRange sqref="E10" name="Rango2_2_2"/>
    <protectedRange sqref="E11:E15" name="Rango2_11"/>
    <protectedRange sqref="R2" name="Rango1_1_1_5"/>
    <protectedRange sqref="R3:R7 R9:R10" name="Rango1_2_1_6"/>
    <protectedRange sqref="R8" name="Rango1_3_1_5"/>
    <protectedRange sqref="R11:R15" name="Rango1_2_1_1_5"/>
  </protectedRanges>
  <autoFilter ref="A1:AG1" xr:uid="{00000000-0009-0000-0000-000012000000}"/>
  <dataValidations count="1">
    <dataValidation type="decimal" allowBlank="1" showInputMessage="1" showErrorMessage="1" sqref="R2:R15" xr:uid="{00000000-0002-0000-1200-000000000000}">
      <formula1>0</formula1>
      <formula2>1000000000000</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23"/>
  <sheetViews>
    <sheetView workbookViewId="0">
      <selection activeCell="F3" sqref="F3"/>
    </sheetView>
  </sheetViews>
  <sheetFormatPr baseColWidth="10" defaultColWidth="11.453125" defaultRowHeight="14.5" x14ac:dyDescent="0.35"/>
  <cols>
    <col min="1" max="1" width="5.1796875" customWidth="1"/>
    <col min="3" max="3" width="31.453125" customWidth="1"/>
    <col min="4" max="5" width="36.81640625" customWidth="1"/>
    <col min="6" max="6" width="25" customWidth="1"/>
  </cols>
  <sheetData>
    <row r="2" spans="1:7" x14ac:dyDescent="0.35">
      <c r="B2" t="s">
        <v>0</v>
      </c>
      <c r="C2" s="228" t="s">
        <v>3</v>
      </c>
      <c r="D2" t="s">
        <v>1</v>
      </c>
      <c r="E2" t="s">
        <v>25</v>
      </c>
    </row>
    <row r="3" spans="1:7" x14ac:dyDescent="0.35">
      <c r="A3">
        <v>1</v>
      </c>
      <c r="B3" t="s">
        <v>4</v>
      </c>
      <c r="C3" s="263">
        <v>34500271000</v>
      </c>
      <c r="D3" s="263">
        <v>36900271000</v>
      </c>
      <c r="E3" s="263">
        <v>36827110720</v>
      </c>
      <c r="G3" t="s">
        <v>26</v>
      </c>
    </row>
    <row r="4" spans="1:7" x14ac:dyDescent="0.35">
      <c r="A4">
        <v>2</v>
      </c>
      <c r="B4" t="s">
        <v>5</v>
      </c>
      <c r="C4" s="263">
        <v>2610758861</v>
      </c>
      <c r="D4" s="263">
        <v>7345465026.8666668</v>
      </c>
      <c r="E4" s="263">
        <v>6938123792.6999998</v>
      </c>
    </row>
    <row r="5" spans="1:7" x14ac:dyDescent="0.35">
      <c r="A5">
        <v>3</v>
      </c>
      <c r="B5" t="s">
        <v>6</v>
      </c>
      <c r="C5" s="263">
        <v>871000000</v>
      </c>
      <c r="D5" s="263">
        <v>881000000</v>
      </c>
      <c r="E5" s="263">
        <v>664465728.50162864</v>
      </c>
    </row>
    <row r="6" spans="1:7" x14ac:dyDescent="0.35">
      <c r="A6">
        <v>4</v>
      </c>
      <c r="B6" t="s">
        <v>7</v>
      </c>
      <c r="C6" s="255">
        <v>2818203000</v>
      </c>
      <c r="D6" s="263">
        <v>3532738800</v>
      </c>
      <c r="E6" s="263">
        <v>3489775396</v>
      </c>
    </row>
    <row r="7" spans="1:7" x14ac:dyDescent="0.35">
      <c r="A7">
        <v>5</v>
      </c>
      <c r="B7" t="s">
        <v>8</v>
      </c>
      <c r="C7" s="263">
        <v>151800000</v>
      </c>
      <c r="D7" s="263">
        <v>203246666</v>
      </c>
      <c r="E7" s="263">
        <v>203246666</v>
      </c>
    </row>
    <row r="8" spans="1:7" x14ac:dyDescent="0.35">
      <c r="A8">
        <v>6</v>
      </c>
      <c r="B8" t="s">
        <v>9</v>
      </c>
      <c r="C8" s="263">
        <v>1125640000</v>
      </c>
      <c r="D8" s="263">
        <v>843167686</v>
      </c>
      <c r="E8" s="263">
        <v>843167160.69889605</v>
      </c>
    </row>
    <row r="9" spans="1:7" x14ac:dyDescent="0.35">
      <c r="A9">
        <v>7</v>
      </c>
      <c r="B9" t="s">
        <v>10</v>
      </c>
      <c r="C9" s="263">
        <v>906630578</v>
      </c>
      <c r="D9" s="263">
        <v>906630578</v>
      </c>
      <c r="E9" s="263">
        <v>743179324.55555558</v>
      </c>
    </row>
    <row r="10" spans="1:7" x14ac:dyDescent="0.35">
      <c r="A10">
        <v>8</v>
      </c>
      <c r="B10" t="s">
        <v>11</v>
      </c>
      <c r="C10" s="263">
        <v>43500000</v>
      </c>
      <c r="D10" s="263">
        <v>43994098.904191621</v>
      </c>
      <c r="E10" s="263">
        <v>43972100.904191621</v>
      </c>
    </row>
    <row r="11" spans="1:7" x14ac:dyDescent="0.35">
      <c r="A11">
        <v>9</v>
      </c>
      <c r="B11" t="s">
        <v>12</v>
      </c>
      <c r="C11" s="264">
        <v>724636000</v>
      </c>
      <c r="D11" s="263">
        <v>339586567</v>
      </c>
      <c r="E11" s="263">
        <v>336756967</v>
      </c>
    </row>
    <row r="12" spans="1:7" x14ac:dyDescent="0.35">
      <c r="A12">
        <v>10</v>
      </c>
      <c r="B12" t="s">
        <v>13</v>
      </c>
      <c r="C12" s="263">
        <v>1146340997</v>
      </c>
      <c r="D12" s="263">
        <v>1212114824.8199711</v>
      </c>
      <c r="E12" s="263">
        <v>1206616824.8199706</v>
      </c>
    </row>
    <row r="13" spans="1:7" x14ac:dyDescent="0.35">
      <c r="A13">
        <v>11</v>
      </c>
      <c r="B13" t="s">
        <v>14</v>
      </c>
      <c r="C13" s="263">
        <v>306210375</v>
      </c>
      <c r="D13" s="263">
        <v>842880612.33333337</v>
      </c>
      <c r="E13" s="263">
        <v>824254503.33333337</v>
      </c>
    </row>
    <row r="14" spans="1:7" x14ac:dyDescent="0.35">
      <c r="A14">
        <v>12</v>
      </c>
      <c r="B14" t="s">
        <v>15</v>
      </c>
      <c r="C14" s="263">
        <v>335311000</v>
      </c>
      <c r="D14" s="263">
        <v>18490948902</v>
      </c>
      <c r="E14" s="263">
        <v>18490948902</v>
      </c>
    </row>
    <row r="15" spans="1:7" x14ac:dyDescent="0.35">
      <c r="A15">
        <v>13</v>
      </c>
      <c r="B15" t="s">
        <v>16</v>
      </c>
      <c r="C15" s="263">
        <v>63773761618</v>
      </c>
      <c r="D15" s="263">
        <v>62779540814.927391</v>
      </c>
      <c r="E15" s="263">
        <v>62779540814.927391</v>
      </c>
    </row>
    <row r="16" spans="1:7" x14ac:dyDescent="0.35">
      <c r="A16">
        <v>14</v>
      </c>
      <c r="B16" t="s">
        <v>17</v>
      </c>
      <c r="C16" s="263">
        <v>1625069000</v>
      </c>
      <c r="D16" s="263">
        <v>1936925427</v>
      </c>
      <c r="E16" s="263">
        <v>1936925427</v>
      </c>
    </row>
    <row r="17" spans="1:6" x14ac:dyDescent="0.35">
      <c r="A17">
        <v>15</v>
      </c>
      <c r="B17" t="s">
        <v>18</v>
      </c>
      <c r="C17" s="228">
        <v>0</v>
      </c>
      <c r="D17" s="228">
        <v>0</v>
      </c>
      <c r="E17" s="228">
        <v>0</v>
      </c>
    </row>
    <row r="18" spans="1:6" x14ac:dyDescent="0.35">
      <c r="A18">
        <v>16</v>
      </c>
      <c r="B18" t="s">
        <v>19</v>
      </c>
      <c r="C18" s="255">
        <v>167359000000</v>
      </c>
      <c r="D18" s="263">
        <v>166396162907</v>
      </c>
      <c r="E18" s="263">
        <v>140764835195</v>
      </c>
    </row>
    <row r="19" spans="1:6" x14ac:dyDescent="0.35">
      <c r="A19">
        <v>17</v>
      </c>
      <c r="B19" t="s">
        <v>20</v>
      </c>
      <c r="C19" s="263">
        <v>184071300</v>
      </c>
      <c r="D19" s="263">
        <v>184071300</v>
      </c>
      <c r="E19" s="263">
        <v>184071300</v>
      </c>
    </row>
    <row r="20" spans="1:6" x14ac:dyDescent="0.35">
      <c r="A20">
        <v>18</v>
      </c>
      <c r="B20" t="s">
        <v>21</v>
      </c>
      <c r="C20" s="263">
        <v>342470528153</v>
      </c>
      <c r="D20" s="263">
        <v>350796050098.01392</v>
      </c>
      <c r="E20" s="263">
        <v>349922593566.35498</v>
      </c>
    </row>
    <row r="21" spans="1:6" x14ac:dyDescent="0.35">
      <c r="A21">
        <v>19</v>
      </c>
      <c r="B21" t="s">
        <v>22</v>
      </c>
      <c r="C21" s="255">
        <v>6028684480</v>
      </c>
      <c r="D21" s="263">
        <v>6028684480</v>
      </c>
      <c r="E21" s="263">
        <v>4914583588</v>
      </c>
    </row>
    <row r="22" spans="1:6" x14ac:dyDescent="0.35">
      <c r="B22" t="s">
        <v>27</v>
      </c>
      <c r="C22" s="256">
        <v>626981416362</v>
      </c>
      <c r="D22" s="254">
        <v>659663479788.86536</v>
      </c>
      <c r="E22" s="254">
        <v>631114167977.79578</v>
      </c>
    </row>
    <row r="23" spans="1:6" x14ac:dyDescent="0.35">
      <c r="E23" s="228"/>
      <c r="F23" s="228"/>
    </row>
  </sheetData>
  <pageMargins left="0.7" right="0.7" top="0.75" bottom="0.75" header="0.3" footer="0.3"/>
  <pageSetup orientation="portrait" horizontalDpi="4294967293" vertic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G4"/>
  <sheetViews>
    <sheetView topLeftCell="O1" workbookViewId="0">
      <selection activeCell="T2" sqref="T2:T3"/>
    </sheetView>
  </sheetViews>
  <sheetFormatPr baseColWidth="10" defaultColWidth="10.81640625" defaultRowHeight="12" x14ac:dyDescent="0.3"/>
  <cols>
    <col min="1" max="1" width="7.1796875" style="69" bestFit="1" customWidth="1"/>
    <col min="2" max="2" width="20" style="69" bestFit="1" customWidth="1"/>
    <col min="3" max="3" width="18.26953125" style="69" bestFit="1" customWidth="1"/>
    <col min="4" max="4" width="19.7265625" style="69" bestFit="1" customWidth="1"/>
    <col min="5" max="5" width="32.1796875" style="69" bestFit="1" customWidth="1"/>
    <col min="6" max="6" width="37.1796875" style="69" bestFit="1" customWidth="1"/>
    <col min="7" max="7" width="12.453125" style="69" bestFit="1" customWidth="1"/>
    <col min="8" max="8" width="16.453125" style="69" bestFit="1" customWidth="1"/>
    <col min="9" max="9" width="25.453125" style="102" bestFit="1" customWidth="1"/>
    <col min="10" max="10" width="25.453125" style="71" bestFit="1" customWidth="1"/>
    <col min="11" max="11" width="6.1796875" style="71" bestFit="1" customWidth="1"/>
    <col min="12" max="12" width="25.453125" style="102" bestFit="1" customWidth="1"/>
    <col min="13" max="13" width="25.453125" style="71" bestFit="1" customWidth="1"/>
    <col min="14" max="14" width="6.1796875" style="71" bestFit="1" customWidth="1"/>
    <col min="15" max="15" width="25.453125" style="102" bestFit="1" customWidth="1"/>
    <col min="16" max="16" width="25.453125" style="71" bestFit="1" customWidth="1"/>
    <col min="17" max="17" width="6.1796875" style="71" bestFit="1" customWidth="1"/>
    <col min="18" max="18" width="25.453125" style="102" bestFit="1" customWidth="1"/>
    <col min="19" max="19" width="25.453125" style="71" bestFit="1" customWidth="1"/>
    <col min="20" max="20" width="6.1796875" style="71" bestFit="1" customWidth="1"/>
    <col min="21" max="21" width="21.81640625" style="113" bestFit="1" customWidth="1"/>
    <col min="22" max="22" width="24.7265625" style="113" bestFit="1" customWidth="1"/>
    <col min="23" max="23" width="25.1796875" style="113" bestFit="1" customWidth="1"/>
    <col min="24" max="24" width="30.26953125" style="71" bestFit="1" customWidth="1"/>
    <col min="25" max="25" width="24.7265625" style="113" bestFit="1" customWidth="1"/>
    <col min="26" max="26" width="25.1796875" style="113" bestFit="1" customWidth="1"/>
    <col min="27" max="27" width="30.26953125" style="71" bestFit="1" customWidth="1"/>
    <col min="28" max="28" width="24.7265625" style="113" bestFit="1" customWidth="1"/>
    <col min="29" max="29" width="25.1796875" style="113" bestFit="1" customWidth="1"/>
    <col min="30" max="30" width="30.26953125" style="71" bestFit="1" customWidth="1"/>
    <col min="31" max="31" width="24.7265625" style="113" bestFit="1" customWidth="1"/>
    <col min="32" max="32" width="25.1796875" style="113" bestFit="1" customWidth="1"/>
    <col min="33" max="33" width="30.26953125" style="71" bestFit="1" customWidth="1"/>
    <col min="34" max="16384" width="10.81640625" style="69"/>
  </cols>
  <sheetData>
    <row r="1" spans="1:33" ht="36" x14ac:dyDescent="0.3">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79" t="s">
        <v>52</v>
      </c>
      <c r="V1" s="80" t="s">
        <v>53</v>
      </c>
      <c r="W1" s="79" t="s">
        <v>54</v>
      </c>
      <c r="X1" s="12" t="s">
        <v>55</v>
      </c>
      <c r="Y1" s="80" t="s">
        <v>56</v>
      </c>
      <c r="Z1" s="79" t="s">
        <v>57</v>
      </c>
      <c r="AA1" s="12" t="s">
        <v>58</v>
      </c>
      <c r="AB1" s="80" t="s">
        <v>59</v>
      </c>
      <c r="AC1" s="79" t="s">
        <v>60</v>
      </c>
      <c r="AD1" s="12" t="s">
        <v>61</v>
      </c>
      <c r="AE1" s="80" t="s">
        <v>62</v>
      </c>
      <c r="AF1" s="79" t="s">
        <v>63</v>
      </c>
      <c r="AG1" s="13" t="s">
        <v>64</v>
      </c>
    </row>
    <row r="2" spans="1:33" ht="60" x14ac:dyDescent="0.3">
      <c r="A2" s="17" t="s">
        <v>20</v>
      </c>
      <c r="B2" s="31" t="s">
        <v>159</v>
      </c>
      <c r="C2" s="31" t="s">
        <v>160</v>
      </c>
      <c r="D2" s="31" t="s">
        <v>767</v>
      </c>
      <c r="E2" s="31" t="s">
        <v>768</v>
      </c>
      <c r="F2" s="19" t="s">
        <v>769</v>
      </c>
      <c r="G2" s="20" t="s">
        <v>112</v>
      </c>
      <c r="H2" s="22">
        <f>'Matriz PAD 2019'!O148</f>
        <v>12</v>
      </c>
      <c r="I2" s="22">
        <f>'Matriz PAD 2019'!P148</f>
        <v>4</v>
      </c>
      <c r="J2" s="23">
        <f>'Matriz PAD 2019'!Q148</f>
        <v>0.33333333333333331</v>
      </c>
      <c r="K2" s="99">
        <f>'Matriz PAD 2019'!R148</f>
        <v>0.33333333333333331</v>
      </c>
      <c r="L2" s="22">
        <f>'Matriz PAD 2019'!S148</f>
        <v>7</v>
      </c>
      <c r="M2" s="23">
        <f>'Matriz PAD 2019'!T148</f>
        <v>0.58333333333333337</v>
      </c>
      <c r="N2" s="99">
        <f>'Matriz PAD 2019'!U148</f>
        <v>0.58333333333333337</v>
      </c>
      <c r="O2" s="22">
        <f>'Matriz PAD 2019'!V148</f>
        <v>12</v>
      </c>
      <c r="P2" s="23">
        <f>'Matriz PAD 2019'!W148</f>
        <v>1</v>
      </c>
      <c r="Q2" s="23">
        <f>'Matriz PAD 2019'!X148</f>
        <v>1</v>
      </c>
      <c r="R2" s="22">
        <f>'Matriz PAD 2019'!Y148</f>
        <v>12</v>
      </c>
      <c r="S2" s="23">
        <f>'Matriz PAD 2019'!Z148</f>
        <v>1</v>
      </c>
      <c r="T2" s="291">
        <f>'Matriz PAD 2019'!AA148</f>
        <v>1</v>
      </c>
      <c r="U2" s="81">
        <f>'Matriz PAD 2019'!AB148</f>
        <v>70359300</v>
      </c>
      <c r="V2" s="81">
        <f>'Matriz PAD 2019'!AC148</f>
        <v>70359300</v>
      </c>
      <c r="W2" s="81">
        <f>'Matriz PAD 2019'!AD148</f>
        <v>70359300</v>
      </c>
      <c r="X2" s="23">
        <f>'Matriz PAD 2019'!AE148</f>
        <v>1</v>
      </c>
      <c r="Y2" s="81">
        <f>'Matriz PAD 2019'!AF148</f>
        <v>70359300</v>
      </c>
      <c r="Z2" s="81">
        <f>'Matriz PAD 2019'!AG148</f>
        <v>70359300</v>
      </c>
      <c r="AA2" s="23">
        <f>'Matriz PAD 2019'!AH148</f>
        <v>1</v>
      </c>
      <c r="AB2" s="81">
        <f>'Matriz PAD 2019'!AI148</f>
        <v>70359300</v>
      </c>
      <c r="AC2" s="81">
        <f>'Matriz PAD 2019'!AJ148</f>
        <v>70359300</v>
      </c>
      <c r="AD2" s="23">
        <f>'Matriz PAD 2019'!AK148</f>
        <v>1</v>
      </c>
      <c r="AE2" s="81">
        <f>'Matriz PAD 2019'!AL148</f>
        <v>70359300</v>
      </c>
      <c r="AF2" s="81">
        <f>'Matriz PAD 2019'!AM148</f>
        <v>70359300</v>
      </c>
      <c r="AG2" s="65">
        <f>'Matriz PAD 2019'!AN148</f>
        <v>1</v>
      </c>
    </row>
    <row r="3" spans="1:33" ht="84.5" thickBot="1" x14ac:dyDescent="0.35">
      <c r="A3" s="57" t="s">
        <v>20</v>
      </c>
      <c r="B3" s="58" t="s">
        <v>159</v>
      </c>
      <c r="C3" s="58" t="s">
        <v>160</v>
      </c>
      <c r="D3" s="58" t="s">
        <v>767</v>
      </c>
      <c r="E3" s="58" t="s">
        <v>768</v>
      </c>
      <c r="F3" s="59" t="s">
        <v>772</v>
      </c>
      <c r="G3" s="60" t="s">
        <v>112</v>
      </c>
      <c r="H3" s="62">
        <f>'Matriz PAD 2019'!O149</f>
        <v>68</v>
      </c>
      <c r="I3" s="62">
        <f>'Matriz PAD 2019'!P149</f>
        <v>4</v>
      </c>
      <c r="J3" s="66">
        <f>'Matriz PAD 2019'!Q149</f>
        <v>5.8823529411764705E-2</v>
      </c>
      <c r="K3" s="101">
        <f>'Matriz PAD 2019'!R149</f>
        <v>5.8823529411764705E-2</v>
      </c>
      <c r="L3" s="62">
        <f>'Matriz PAD 2019'!S149</f>
        <v>34</v>
      </c>
      <c r="M3" s="66">
        <f>'Matriz PAD 2019'!T149</f>
        <v>0.5</v>
      </c>
      <c r="N3" s="101">
        <f>'Matriz PAD 2019'!U149</f>
        <v>0.5</v>
      </c>
      <c r="O3" s="62">
        <f>'Matriz PAD 2019'!V149</f>
        <v>49</v>
      </c>
      <c r="P3" s="66">
        <f>'Matriz PAD 2019'!W149</f>
        <v>0.72058823529411764</v>
      </c>
      <c r="Q3" s="66">
        <f>'Matriz PAD 2019'!X149</f>
        <v>0.72058823529411764</v>
      </c>
      <c r="R3" s="62">
        <f>'Matriz PAD 2019'!Y149</f>
        <v>68</v>
      </c>
      <c r="S3" s="66">
        <f>'Matriz PAD 2019'!Z149</f>
        <v>1</v>
      </c>
      <c r="T3" s="292">
        <f>'Matriz PAD 2019'!AA149</f>
        <v>1</v>
      </c>
      <c r="U3" s="82">
        <f>'Matriz PAD 2019'!AB149</f>
        <v>113712000</v>
      </c>
      <c r="V3" s="82">
        <f>'Matriz PAD 2019'!AC149</f>
        <v>113712000</v>
      </c>
      <c r="W3" s="82">
        <f>'Matriz PAD 2019'!AD149</f>
        <v>113712000</v>
      </c>
      <c r="X3" s="66">
        <f>'Matriz PAD 2019'!AE149</f>
        <v>1</v>
      </c>
      <c r="Y3" s="82">
        <f>'Matriz PAD 2019'!AF149</f>
        <v>113712000</v>
      </c>
      <c r="Z3" s="82">
        <f>'Matriz PAD 2019'!AG149</f>
        <v>113712000</v>
      </c>
      <c r="AA3" s="66">
        <f>'Matriz PAD 2019'!AH149</f>
        <v>1</v>
      </c>
      <c r="AB3" s="82">
        <f>'Matriz PAD 2019'!AI149</f>
        <v>113712000</v>
      </c>
      <c r="AC3" s="82">
        <f>'Matriz PAD 2019'!AJ149</f>
        <v>113712000</v>
      </c>
      <c r="AD3" s="66">
        <f>'Matriz PAD 2019'!AK149</f>
        <v>1</v>
      </c>
      <c r="AE3" s="82">
        <f>'Matriz PAD 2019'!AL149</f>
        <v>113712000</v>
      </c>
      <c r="AF3" s="82">
        <f>'Matriz PAD 2019'!AM149</f>
        <v>113712000</v>
      </c>
      <c r="AG3" s="68">
        <f>'Matriz PAD 2019'!AN149</f>
        <v>1</v>
      </c>
    </row>
    <row r="4" spans="1:33" x14ac:dyDescent="0.3">
      <c r="K4" s="71">
        <f>AVERAGE(K2:K3)</f>
        <v>0.19607843137254902</v>
      </c>
      <c r="N4" s="71">
        <f>AVERAGE(N2:N3)</f>
        <v>0.54166666666666674</v>
      </c>
      <c r="Q4" s="71">
        <f>AVERAGE(Q2:Q3)</f>
        <v>0.86029411764705888</v>
      </c>
      <c r="T4" s="71">
        <f>AVERAGE(T2:T3)</f>
        <v>1</v>
      </c>
      <c r="U4" s="113">
        <f>SUM(U2:U3)</f>
        <v>184071300</v>
      </c>
      <c r="V4" s="113">
        <f>SUM(V2:V3)</f>
        <v>184071300</v>
      </c>
      <c r="W4" s="113">
        <f>SUM(W2:W3)</f>
        <v>184071300</v>
      </c>
      <c r="X4" s="71">
        <f>W4/V4</f>
        <v>1</v>
      </c>
      <c r="Y4" s="113">
        <f>SUM(Y2:Y3)</f>
        <v>184071300</v>
      </c>
      <c r="Z4" s="113">
        <f>SUM(Z2:Z3)</f>
        <v>184071300</v>
      </c>
      <c r="AA4" s="71">
        <f>Z4/Y4</f>
        <v>1</v>
      </c>
      <c r="AB4" s="113">
        <f>SUM(AB2:AB3)</f>
        <v>184071300</v>
      </c>
      <c r="AC4" s="113">
        <f>SUM(AC2:AC3)</f>
        <v>184071300</v>
      </c>
      <c r="AD4" s="71">
        <f>AC4/AB4</f>
        <v>1</v>
      </c>
      <c r="AE4" s="113">
        <f>SUM(AE2:AE3)</f>
        <v>184071300</v>
      </c>
      <c r="AF4" s="113">
        <f>SUM(AF2:AF3)</f>
        <v>184071300</v>
      </c>
      <c r="AG4" s="71">
        <f>AF4/AE4</f>
        <v>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G13"/>
  <sheetViews>
    <sheetView topLeftCell="O10" workbookViewId="0">
      <selection activeCell="T1" sqref="T1"/>
    </sheetView>
  </sheetViews>
  <sheetFormatPr baseColWidth="10" defaultColWidth="10.81640625" defaultRowHeight="12" x14ac:dyDescent="0.3"/>
  <cols>
    <col min="1" max="1" width="7.1796875" style="69" bestFit="1" customWidth="1"/>
    <col min="2" max="2" width="18.1796875" style="69" bestFit="1" customWidth="1"/>
    <col min="3" max="4" width="18.26953125" style="69" bestFit="1" customWidth="1"/>
    <col min="5" max="5" width="33.7265625" style="69" customWidth="1"/>
    <col min="6" max="6" width="26.7265625" style="69" customWidth="1"/>
    <col min="7" max="7" width="12.453125" style="69" bestFit="1" customWidth="1"/>
    <col min="8" max="8" width="16.453125" style="69" bestFit="1" customWidth="1"/>
    <col min="9" max="9" width="25.453125" style="102" bestFit="1" customWidth="1"/>
    <col min="10" max="10" width="25.453125" style="71" bestFit="1" customWidth="1"/>
    <col min="11" max="11" width="6.1796875" style="71" bestFit="1" customWidth="1"/>
    <col min="12" max="12" width="25.453125" style="102" bestFit="1" customWidth="1"/>
    <col min="13" max="13" width="25.453125" style="71" bestFit="1" customWidth="1"/>
    <col min="14" max="14" width="6.1796875" style="71" bestFit="1" customWidth="1"/>
    <col min="15" max="15" width="25.453125" style="102" bestFit="1" customWidth="1"/>
    <col min="16" max="16" width="25.453125" style="71" bestFit="1" customWidth="1"/>
    <col min="17" max="17" width="6.1796875" style="71" bestFit="1" customWidth="1"/>
    <col min="18" max="18" width="25.453125" style="102" bestFit="1" customWidth="1"/>
    <col min="19" max="19" width="25.453125" style="71" bestFit="1" customWidth="1"/>
    <col min="20" max="20" width="6.1796875" style="71" bestFit="1" customWidth="1"/>
    <col min="21" max="21" width="21.26953125" style="103" bestFit="1" customWidth="1"/>
    <col min="22" max="22" width="24.1796875" style="103" bestFit="1" customWidth="1"/>
    <col min="23" max="23" width="24.453125" style="103" bestFit="1" customWidth="1"/>
    <col min="24" max="24" width="24.453125" style="71" bestFit="1" customWidth="1"/>
    <col min="25" max="25" width="24.1796875" style="103" bestFit="1" customWidth="1"/>
    <col min="26" max="26" width="24.453125" style="103" bestFit="1" customWidth="1"/>
    <col min="27" max="27" width="24.453125" style="71" bestFit="1" customWidth="1"/>
    <col min="28" max="28" width="24.1796875" style="103" bestFit="1" customWidth="1"/>
    <col min="29" max="29" width="24.453125" style="103" bestFit="1" customWidth="1"/>
    <col min="30" max="30" width="24.453125" style="71" bestFit="1" customWidth="1"/>
    <col min="31" max="31" width="24.1796875" style="103" bestFit="1" customWidth="1"/>
    <col min="32" max="32" width="24.453125" style="103" bestFit="1" customWidth="1"/>
    <col min="33" max="33" width="24.453125" style="71" bestFit="1" customWidth="1"/>
    <col min="34" max="16384" width="10.81640625" style="69"/>
  </cols>
  <sheetData>
    <row r="1" spans="1:33" ht="36" x14ac:dyDescent="0.3">
      <c r="A1" s="15" t="s">
        <v>29</v>
      </c>
      <c r="B1" s="3" t="s">
        <v>31</v>
      </c>
      <c r="C1" s="3" t="s">
        <v>32</v>
      </c>
      <c r="D1" s="3" t="s">
        <v>34</v>
      </c>
      <c r="E1" s="3" t="s">
        <v>35</v>
      </c>
      <c r="F1" s="3" t="s">
        <v>37</v>
      </c>
      <c r="G1" s="3" t="s">
        <v>41</v>
      </c>
      <c r="H1" s="16" t="s">
        <v>42</v>
      </c>
      <c r="I1" s="5" t="s">
        <v>43</v>
      </c>
      <c r="J1" s="4" t="s">
        <v>44</v>
      </c>
      <c r="K1" s="4" t="s">
        <v>45</v>
      </c>
      <c r="L1" s="5" t="s">
        <v>46</v>
      </c>
      <c r="M1" s="4" t="s">
        <v>47</v>
      </c>
      <c r="N1" s="4" t="s">
        <v>45</v>
      </c>
      <c r="O1" s="5" t="s">
        <v>48</v>
      </c>
      <c r="P1" s="4" t="s">
        <v>49</v>
      </c>
      <c r="Q1" s="4" t="s">
        <v>45</v>
      </c>
      <c r="R1" s="5" t="s">
        <v>50</v>
      </c>
      <c r="S1" s="4" t="s">
        <v>51</v>
      </c>
      <c r="T1" s="4" t="s">
        <v>45</v>
      </c>
      <c r="U1" s="8" t="s">
        <v>52</v>
      </c>
      <c r="V1" s="7" t="s">
        <v>53</v>
      </c>
      <c r="W1" s="8" t="s">
        <v>54</v>
      </c>
      <c r="X1" s="12" t="s">
        <v>55</v>
      </c>
      <c r="Y1" s="7" t="s">
        <v>56</v>
      </c>
      <c r="Z1" s="8" t="s">
        <v>57</v>
      </c>
      <c r="AA1" s="12" t="s">
        <v>58</v>
      </c>
      <c r="AB1" s="7" t="s">
        <v>59</v>
      </c>
      <c r="AC1" s="8" t="s">
        <v>60</v>
      </c>
      <c r="AD1" s="12" t="s">
        <v>61</v>
      </c>
      <c r="AE1" s="7" t="s">
        <v>62</v>
      </c>
      <c r="AF1" s="8" t="s">
        <v>63</v>
      </c>
      <c r="AG1" s="13" t="s">
        <v>64</v>
      </c>
    </row>
    <row r="2" spans="1:33" ht="96" x14ac:dyDescent="0.3">
      <c r="A2" s="17" t="s">
        <v>21</v>
      </c>
      <c r="B2" s="31" t="s">
        <v>94</v>
      </c>
      <c r="C2" s="31" t="s">
        <v>600</v>
      </c>
      <c r="D2" s="31" t="s">
        <v>601</v>
      </c>
      <c r="E2" s="31" t="s">
        <v>602</v>
      </c>
      <c r="F2" s="19" t="s">
        <v>603</v>
      </c>
      <c r="G2" s="20" t="s">
        <v>112</v>
      </c>
      <c r="H2" s="22">
        <f>'Matriz PAD 2019'!O112</f>
        <v>66935</v>
      </c>
      <c r="I2" s="22">
        <f>'Matriz PAD 2019'!P112</f>
        <v>67353</v>
      </c>
      <c r="J2" s="23">
        <f>'Matriz PAD 2019'!Q112</f>
        <v>1.0062448644207067</v>
      </c>
      <c r="K2" s="99">
        <f>'Matriz PAD 2019'!R112</f>
        <v>1</v>
      </c>
      <c r="L2" s="22">
        <f>'Matriz PAD 2019'!S112</f>
        <v>68588</v>
      </c>
      <c r="M2" s="23">
        <f>'Matriz PAD 2019'!T112</f>
        <v>1.0246956002091581</v>
      </c>
      <c r="N2" s="160">
        <f>'Matriz PAD 2019'!U112</f>
        <v>1</v>
      </c>
      <c r="O2" s="22">
        <f>'Matriz PAD 2019'!V112</f>
        <v>68588</v>
      </c>
      <c r="P2" s="23">
        <f>'Matriz PAD 2019'!W112</f>
        <v>1.0246956002091581</v>
      </c>
      <c r="Q2" s="23">
        <f>'Matriz PAD 2019'!X112</f>
        <v>1</v>
      </c>
      <c r="R2" s="22">
        <f>'Matriz PAD 2019'!Y112</f>
        <v>68588</v>
      </c>
      <c r="S2" s="23">
        <f>'Matriz PAD 2019'!Z112</f>
        <v>1.0246956002091581</v>
      </c>
      <c r="T2" s="291">
        <f>'Matriz PAD 2019'!AA112</f>
        <v>1</v>
      </c>
      <c r="U2" s="64">
        <f>'Matriz PAD 2019'!AB112</f>
        <v>13886002287</v>
      </c>
      <c r="V2" s="64">
        <f>'Matriz PAD 2019'!AC112</f>
        <v>15373118723</v>
      </c>
      <c r="W2" s="64">
        <f>'Matriz PAD 2019'!AD112</f>
        <v>7669160194</v>
      </c>
      <c r="X2" s="23">
        <f>'Matriz PAD 2019'!AE112</f>
        <v>0.49886820834383017</v>
      </c>
      <c r="Y2" s="64">
        <f>'Matriz PAD 2019'!AF112</f>
        <v>15327134733</v>
      </c>
      <c r="Z2" s="64">
        <f>'Matriz PAD 2019'!AG112</f>
        <v>13762317610</v>
      </c>
      <c r="AA2" s="23">
        <f>'Matriz PAD 2019'!AH112</f>
        <v>0.89790543697440861</v>
      </c>
      <c r="AB2" s="64">
        <f>'Matriz PAD 2019'!AI112</f>
        <v>15553785138</v>
      </c>
      <c r="AC2" s="64">
        <f>'Matriz PAD 2019'!AJ112</f>
        <v>14495691990</v>
      </c>
      <c r="AD2" s="23">
        <f>'Matriz PAD 2019'!AK112</f>
        <v>0.93197198375751411</v>
      </c>
      <c r="AE2" s="64">
        <f>'Matriz PAD 2019'!AL112</f>
        <v>15272356386.888538</v>
      </c>
      <c r="AF2" s="64">
        <f>'Matriz PAD 2019'!AM112</f>
        <v>15228448766.761429</v>
      </c>
      <c r="AG2" s="65">
        <f>'Matriz PAD 2019'!AN112</f>
        <v>0.99712502648479284</v>
      </c>
    </row>
    <row r="3" spans="1:33" ht="84" x14ac:dyDescent="0.3">
      <c r="A3" s="17" t="s">
        <v>21</v>
      </c>
      <c r="B3" s="31" t="s">
        <v>94</v>
      </c>
      <c r="C3" s="31" t="s">
        <v>458</v>
      </c>
      <c r="D3" s="31" t="s">
        <v>606</v>
      </c>
      <c r="E3" s="31" t="s">
        <v>607</v>
      </c>
      <c r="F3" s="19" t="s">
        <v>608</v>
      </c>
      <c r="G3" s="20" t="s">
        <v>112</v>
      </c>
      <c r="H3" s="22">
        <f>'Matriz PAD 2019'!O113</f>
        <v>64611</v>
      </c>
      <c r="I3" s="22">
        <f>'Matriz PAD 2019'!P113</f>
        <v>67353</v>
      </c>
      <c r="J3" s="23">
        <f>'Matriz PAD 2019'!Q113</f>
        <v>1.0424385940474532</v>
      </c>
      <c r="K3" s="99">
        <f>'Matriz PAD 2019'!R113</f>
        <v>1</v>
      </c>
      <c r="L3" s="22">
        <f>'Matriz PAD 2019'!S113</f>
        <v>68588</v>
      </c>
      <c r="M3" s="23">
        <f>'Matriz PAD 2019'!T113</f>
        <v>1.0615529863335964</v>
      </c>
      <c r="N3" s="160">
        <f>'Matriz PAD 2019'!U113</f>
        <v>1</v>
      </c>
      <c r="O3" s="22">
        <f>'Matriz PAD 2019'!V113</f>
        <v>68588</v>
      </c>
      <c r="P3" s="23">
        <f>'Matriz PAD 2019'!W113</f>
        <v>1.0615529863335964</v>
      </c>
      <c r="Q3" s="23">
        <f>'Matriz PAD 2019'!X113</f>
        <v>1</v>
      </c>
      <c r="R3" s="22">
        <f>'Matriz PAD 2019'!Y113</f>
        <v>68588</v>
      </c>
      <c r="S3" s="23">
        <f>'Matriz PAD 2019'!Z113</f>
        <v>1.0615529863335964</v>
      </c>
      <c r="T3" s="291">
        <f>'Matriz PAD 2019'!AA113</f>
        <v>1</v>
      </c>
      <c r="U3" s="64">
        <f>'Matriz PAD 2019'!AB113</f>
        <v>36328330004</v>
      </c>
      <c r="V3" s="64">
        <f>'Matriz PAD 2019'!AC113</f>
        <v>36564520678</v>
      </c>
      <c r="W3" s="64">
        <f>'Matriz PAD 2019'!AD113</f>
        <v>16627084329</v>
      </c>
      <c r="X3" s="23">
        <f>'Matriz PAD 2019'!AE113</f>
        <v>0.45473273054565488</v>
      </c>
      <c r="Y3" s="64">
        <f>'Matriz PAD 2019'!AF113</f>
        <v>37014406947</v>
      </c>
      <c r="Z3" s="64">
        <f>'Matriz PAD 2019'!AG113</f>
        <v>32469141498</v>
      </c>
      <c r="AA3" s="23">
        <f>'Matriz PAD 2019'!AH113</f>
        <v>0.87720280226269054</v>
      </c>
      <c r="AB3" s="64">
        <f>'Matriz PAD 2019'!AI113</f>
        <v>35267322554</v>
      </c>
      <c r="AC3" s="64">
        <f>'Matriz PAD 2019'!AJ113</f>
        <v>32890846951</v>
      </c>
      <c r="AD3" s="23">
        <f>'Matriz PAD 2019'!AK113</f>
        <v>0.93261536655182065</v>
      </c>
      <c r="AE3" s="64">
        <f>'Matriz PAD 2019'!AL113</f>
        <v>35996629377.156189</v>
      </c>
      <c r="AF3" s="64">
        <f>'Matriz PAD 2019'!AM113</f>
        <v>35965025149.851929</v>
      </c>
      <c r="AG3" s="65">
        <f>'Matriz PAD 2019'!AN113</f>
        <v>0.99912202259347327</v>
      </c>
    </row>
    <row r="4" spans="1:33" ht="60" x14ac:dyDescent="0.3">
      <c r="A4" s="17" t="s">
        <v>21</v>
      </c>
      <c r="B4" s="31" t="s">
        <v>94</v>
      </c>
      <c r="C4" s="31" t="s">
        <v>600</v>
      </c>
      <c r="D4" s="31" t="s">
        <v>606</v>
      </c>
      <c r="E4" s="31" t="s">
        <v>611</v>
      </c>
      <c r="F4" s="19" t="s">
        <v>612</v>
      </c>
      <c r="G4" s="20" t="s">
        <v>112</v>
      </c>
      <c r="H4" s="22" t="str">
        <f>'Matriz PAD 2019'!O114</f>
        <v>(por demanda)</v>
      </c>
      <c r="I4" s="22">
        <f>'Matriz PAD 2019'!P114</f>
        <v>3178</v>
      </c>
      <c r="J4" s="23" t="str">
        <f>'Matriz PAD 2019'!Q114</f>
        <v>(por demanda)</v>
      </c>
      <c r="K4" s="99">
        <f>'Matriz PAD 2019'!R114</f>
        <v>1</v>
      </c>
      <c r="L4" s="22">
        <f>'Matriz PAD 2019'!S114</f>
        <v>10089</v>
      </c>
      <c r="M4" s="23" t="str">
        <f>'Matriz PAD 2019'!T114</f>
        <v>(por demanda)</v>
      </c>
      <c r="N4" s="160">
        <f>'Matriz PAD 2019'!U114</f>
        <v>1</v>
      </c>
      <c r="O4" s="22">
        <f>'Matriz PAD 2019'!V114</f>
        <v>11852</v>
      </c>
      <c r="P4" s="23" t="str">
        <f>'Matriz PAD 2019'!W114</f>
        <v>(por demanda)</v>
      </c>
      <c r="Q4" s="23">
        <f>'Matriz PAD 2019'!X114</f>
        <v>1</v>
      </c>
      <c r="R4" s="22">
        <f>'Matriz PAD 2019'!Y114</f>
        <v>12945</v>
      </c>
      <c r="S4" s="23" t="str">
        <f>'Matriz PAD 2019'!Z114</f>
        <v>(por demanda)</v>
      </c>
      <c r="T4" s="291">
        <f>'Matriz PAD 2019'!AA114</f>
        <v>1</v>
      </c>
      <c r="U4" s="64">
        <f>'Matriz PAD 2019'!AB114</f>
        <v>13856482886</v>
      </c>
      <c r="V4" s="64">
        <f>'Matriz PAD 2019'!AC114</f>
        <v>13943014743</v>
      </c>
      <c r="W4" s="64">
        <f>'Matriz PAD 2019'!AD114</f>
        <v>3312044543</v>
      </c>
      <c r="X4" s="23">
        <f>'Matriz PAD 2019'!AE114</f>
        <v>0.23754149328880186</v>
      </c>
      <c r="Y4" s="64">
        <f>'Matriz PAD 2019'!AF114</f>
        <v>14083919396</v>
      </c>
      <c r="Z4" s="64">
        <f>'Matriz PAD 2019'!AG114</f>
        <v>9674385905</v>
      </c>
      <c r="AA4" s="23">
        <f>'Matriz PAD 2019'!AH114</f>
        <v>0.68691005912371528</v>
      </c>
      <c r="AB4" s="64">
        <f>'Matriz PAD 2019'!AI114</f>
        <v>13210377199</v>
      </c>
      <c r="AC4" s="64">
        <f>'Matriz PAD 2019'!AJ114</f>
        <v>10034575429</v>
      </c>
      <c r="AD4" s="23">
        <f>'Matriz PAD 2019'!AK114</f>
        <v>0.75959794923642288</v>
      </c>
      <c r="AE4" s="64">
        <f>'Matriz PAD 2019'!AL114</f>
        <v>12012037396.296465</v>
      </c>
      <c r="AF4" s="64">
        <f>'Matriz PAD 2019'!AM114</f>
        <v>11946725236.575798</v>
      </c>
      <c r="AG4" s="65">
        <f>'Matriz PAD 2019'!AN114</f>
        <v>0.99456277419342665</v>
      </c>
    </row>
    <row r="5" spans="1:33" ht="108" x14ac:dyDescent="0.3">
      <c r="A5" s="17" t="s">
        <v>21</v>
      </c>
      <c r="B5" s="31" t="s">
        <v>94</v>
      </c>
      <c r="C5" s="31" t="s">
        <v>600</v>
      </c>
      <c r="D5" s="31" t="s">
        <v>615</v>
      </c>
      <c r="E5" s="31" t="s">
        <v>616</v>
      </c>
      <c r="F5" s="19" t="s">
        <v>617</v>
      </c>
      <c r="G5" s="20" t="s">
        <v>112</v>
      </c>
      <c r="H5" s="22" t="str">
        <f>'Matriz PAD 2019'!O115</f>
        <v>(por demanda)</v>
      </c>
      <c r="I5" s="22">
        <f>'Matriz PAD 2019'!P115</f>
        <v>41923</v>
      </c>
      <c r="J5" s="23" t="str">
        <f>'Matriz PAD 2019'!Q115</f>
        <v>(por demanda)</v>
      </c>
      <c r="K5" s="99">
        <f>'Matriz PAD 2019'!R115</f>
        <v>1</v>
      </c>
      <c r="L5" s="22">
        <f>'Matriz PAD 2019'!S115</f>
        <v>38727</v>
      </c>
      <c r="M5" s="23" t="str">
        <f>'Matriz PAD 2019'!T115</f>
        <v>(por demanda)</v>
      </c>
      <c r="N5" s="160">
        <f>'Matriz PAD 2019'!U115</f>
        <v>1</v>
      </c>
      <c r="O5" s="22">
        <f>'Matriz PAD 2019'!V115</f>
        <v>38727</v>
      </c>
      <c r="P5" s="23" t="str">
        <f>'Matriz PAD 2019'!W115</f>
        <v>(por demanda)</v>
      </c>
      <c r="Q5" s="23">
        <f>'Matriz PAD 2019'!X115</f>
        <v>1</v>
      </c>
      <c r="R5" s="22">
        <f>'Matriz PAD 2019'!Y115</f>
        <v>41211</v>
      </c>
      <c r="S5" s="23" t="str">
        <f>'Matriz PAD 2019'!Z115</f>
        <v>(por demanda)</v>
      </c>
      <c r="T5" s="291">
        <f>'Matriz PAD 2019'!AA115</f>
        <v>1</v>
      </c>
      <c r="U5" s="64">
        <f>'Matriz PAD 2019'!AB115</f>
        <v>675181000</v>
      </c>
      <c r="V5" s="64">
        <f>'Matriz PAD 2019'!AC115</f>
        <v>675181000</v>
      </c>
      <c r="W5" s="64">
        <f>'Matriz PAD 2019'!AD115</f>
        <v>253299860</v>
      </c>
      <c r="X5" s="23">
        <f>'Matriz PAD 2019'!AE115</f>
        <v>0.37515845380720131</v>
      </c>
      <c r="Y5" s="64">
        <f>'Matriz PAD 2019'!AF115</f>
        <v>672027537</v>
      </c>
      <c r="Z5" s="64">
        <f>'Matriz PAD 2019'!AG115</f>
        <v>672027537</v>
      </c>
      <c r="AA5" s="23">
        <f>'Matriz PAD 2019'!AH115</f>
        <v>1</v>
      </c>
      <c r="AB5" s="64">
        <f>'Matriz PAD 2019'!AI115</f>
        <v>672027537</v>
      </c>
      <c r="AC5" s="64">
        <f>'Matriz PAD 2019'!AJ115</f>
        <v>672027537</v>
      </c>
      <c r="AD5" s="23">
        <f>'Matriz PAD 2019'!AK115</f>
        <v>1</v>
      </c>
      <c r="AE5" s="64">
        <f>'Matriz PAD 2019'!AL115</f>
        <v>662316399</v>
      </c>
      <c r="AF5" s="64">
        <f>'Matriz PAD 2019'!AM115</f>
        <v>662284126</v>
      </c>
      <c r="AG5" s="65">
        <f>'Matriz PAD 2019'!AN115</f>
        <v>0.9999512725337184</v>
      </c>
    </row>
    <row r="6" spans="1:33" ht="96" x14ac:dyDescent="0.3">
      <c r="A6" s="17" t="s">
        <v>21</v>
      </c>
      <c r="B6" s="31" t="s">
        <v>94</v>
      </c>
      <c r="C6" s="31" t="s">
        <v>600</v>
      </c>
      <c r="D6" s="31" t="s">
        <v>620</v>
      </c>
      <c r="E6" s="31" t="s">
        <v>799</v>
      </c>
      <c r="F6" s="19" t="s">
        <v>622</v>
      </c>
      <c r="G6" s="20" t="s">
        <v>112</v>
      </c>
      <c r="H6" s="22" t="str">
        <f>'Matriz PAD 2019'!O116</f>
        <v>(por demanda)</v>
      </c>
      <c r="I6" s="22">
        <f>'Matriz PAD 2019'!P116</f>
        <v>990</v>
      </c>
      <c r="J6" s="23" t="str">
        <f>'Matriz PAD 2019'!Q116</f>
        <v>(por demanda)</v>
      </c>
      <c r="K6" s="99">
        <f>'Matriz PAD 2019'!R116</f>
        <v>1</v>
      </c>
      <c r="L6" s="22">
        <f>'Matriz PAD 2019'!S116</f>
        <v>990</v>
      </c>
      <c r="M6" s="23" t="str">
        <f>'Matriz PAD 2019'!T116</f>
        <v>(por demanda)</v>
      </c>
      <c r="N6" s="160">
        <f>'Matriz PAD 2019'!U116</f>
        <v>1</v>
      </c>
      <c r="O6" s="22">
        <f>'Matriz PAD 2019'!V116</f>
        <v>1158</v>
      </c>
      <c r="P6" s="23" t="str">
        <f>'Matriz PAD 2019'!W116</f>
        <v>(por demanda)</v>
      </c>
      <c r="Q6" s="23">
        <f>'Matriz PAD 2019'!X116</f>
        <v>1</v>
      </c>
      <c r="R6" s="22">
        <f>'Matriz PAD 2019'!Y116</f>
        <v>1158</v>
      </c>
      <c r="S6" s="23" t="str">
        <f>'Matriz PAD 2019'!Z116</f>
        <v>(por demanda)</v>
      </c>
      <c r="T6" s="291">
        <f>'Matriz PAD 2019'!AA116</f>
        <v>1</v>
      </c>
      <c r="U6" s="64">
        <f>'Matriz PAD 2019'!AB116</f>
        <v>1057188623</v>
      </c>
      <c r="V6" s="64">
        <f>'Matriz PAD 2019'!AC116</f>
        <v>941880692</v>
      </c>
      <c r="W6" s="64">
        <f>'Matriz PAD 2019'!AD116</f>
        <v>74105101</v>
      </c>
      <c r="X6" s="23">
        <f>'Matriz PAD 2019'!AE116</f>
        <v>7.8677800308916412E-2</v>
      </c>
      <c r="Y6" s="64">
        <f>'Matriz PAD 2019'!AF116</f>
        <v>941880692</v>
      </c>
      <c r="Z6" s="64">
        <f>'Matriz PAD 2019'!AG116</f>
        <v>928845109</v>
      </c>
      <c r="AA6" s="23">
        <f>'Matriz PAD 2019'!AH116</f>
        <v>0.98616004860199424</v>
      </c>
      <c r="AB6" s="64">
        <f>'Matriz PAD 2019'!AI116</f>
        <v>928969706</v>
      </c>
      <c r="AC6" s="64">
        <f>'Matriz PAD 2019'!AJ116</f>
        <v>928858759</v>
      </c>
      <c r="AD6" s="23">
        <f>'Matriz PAD 2019'!AK116</f>
        <v>0.99988056984067031</v>
      </c>
      <c r="AE6" s="64">
        <f>'Matriz PAD 2019'!AL116</f>
        <v>928969705.91477633</v>
      </c>
      <c r="AF6" s="64">
        <f>'Matriz PAD 2019'!AM116</f>
        <v>928969275.66367602</v>
      </c>
      <c r="AG6" s="65">
        <f>'Matriz PAD 2019'!AN116</f>
        <v>0.99999953685131215</v>
      </c>
    </row>
    <row r="7" spans="1:33" ht="108" x14ac:dyDescent="0.3">
      <c r="A7" s="17" t="s">
        <v>21</v>
      </c>
      <c r="B7" s="31" t="s">
        <v>94</v>
      </c>
      <c r="C7" s="31" t="s">
        <v>600</v>
      </c>
      <c r="D7" s="31" t="s">
        <v>625</v>
      </c>
      <c r="E7" s="31" t="s">
        <v>626</v>
      </c>
      <c r="F7" s="19" t="s">
        <v>627</v>
      </c>
      <c r="G7" s="20" t="s">
        <v>112</v>
      </c>
      <c r="H7" s="22" t="str">
        <f>'Matriz PAD 2019'!O117</f>
        <v>(por demanda)</v>
      </c>
      <c r="I7" s="22">
        <f>'Matriz PAD 2019'!P117</f>
        <v>3130</v>
      </c>
      <c r="J7" s="23" t="str">
        <f>'Matriz PAD 2019'!Q117</f>
        <v>(por demanda)</v>
      </c>
      <c r="K7" s="99">
        <f>'Matriz PAD 2019'!R117</f>
        <v>1</v>
      </c>
      <c r="L7" s="22">
        <f>'Matriz PAD 2019'!S117</f>
        <v>3114</v>
      </c>
      <c r="M7" s="23" t="str">
        <f>'Matriz PAD 2019'!T117</f>
        <v>(por demanda)</v>
      </c>
      <c r="N7" s="160">
        <f>'Matriz PAD 2019'!U117</f>
        <v>1</v>
      </c>
      <c r="O7" s="22">
        <f>'Matriz PAD 2019'!V117</f>
        <v>3402</v>
      </c>
      <c r="P7" s="23" t="str">
        <f>'Matriz PAD 2019'!W117</f>
        <v>(por demanda)</v>
      </c>
      <c r="Q7" s="23">
        <f>'Matriz PAD 2019'!X117</f>
        <v>1</v>
      </c>
      <c r="R7" s="22">
        <f>'Matriz PAD 2019'!Y117</f>
        <v>3402</v>
      </c>
      <c r="S7" s="23" t="str">
        <f>'Matriz PAD 2019'!Z117</f>
        <v>(por demanda)</v>
      </c>
      <c r="T7" s="291">
        <f>'Matriz PAD 2019'!AA117</f>
        <v>1</v>
      </c>
      <c r="U7" s="64">
        <f>'Matriz PAD 2019'!AB117</f>
        <v>1542954381</v>
      </c>
      <c r="V7" s="64">
        <f>'Matriz PAD 2019'!AC117</f>
        <v>1552150165</v>
      </c>
      <c r="W7" s="64">
        <f>'Matriz PAD 2019'!AD117</f>
        <v>727959631</v>
      </c>
      <c r="X7" s="23">
        <f>'Matriz PAD 2019'!AE117</f>
        <v>0.46900077545009955</v>
      </c>
      <c r="Y7" s="64">
        <f>'Matriz PAD 2019'!AF117</f>
        <v>1561840947</v>
      </c>
      <c r="Z7" s="64">
        <f>'Matriz PAD 2019'!AG117</f>
        <v>1545114388</v>
      </c>
      <c r="AA7" s="23">
        <f>'Matriz PAD 2019'!AH117</f>
        <v>0.98929048503170025</v>
      </c>
      <c r="AB7" s="64">
        <f>'Matriz PAD 2019'!AI117</f>
        <v>1545114388</v>
      </c>
      <c r="AC7" s="64">
        <f>'Matriz PAD 2019'!AJ117</f>
        <v>1545114388</v>
      </c>
      <c r="AD7" s="23">
        <f>'Matriz PAD 2019'!AK117</f>
        <v>1</v>
      </c>
      <c r="AE7" s="64">
        <f>'Matriz PAD 2019'!AL117</f>
        <v>1528223018.5330377</v>
      </c>
      <c r="AF7" s="64">
        <f>'Matriz PAD 2019'!AM117</f>
        <v>1528213013.3400981</v>
      </c>
      <c r="AG7" s="65">
        <f>'Matriz PAD 2019'!AN117</f>
        <v>0.999993453054418</v>
      </c>
    </row>
    <row r="8" spans="1:33" ht="120" x14ac:dyDescent="0.3">
      <c r="A8" s="17" t="s">
        <v>21</v>
      </c>
      <c r="B8" s="31" t="s">
        <v>94</v>
      </c>
      <c r="C8" s="31" t="s">
        <v>600</v>
      </c>
      <c r="D8" s="31" t="s">
        <v>625</v>
      </c>
      <c r="E8" s="31" t="s">
        <v>630</v>
      </c>
      <c r="F8" s="19" t="s">
        <v>631</v>
      </c>
      <c r="G8" s="20" t="s">
        <v>112</v>
      </c>
      <c r="H8" s="22" t="str">
        <f>'Matriz PAD 2019'!O118</f>
        <v>(por demanda)</v>
      </c>
      <c r="I8" s="22">
        <f>'Matriz PAD 2019'!P118</f>
        <v>11458</v>
      </c>
      <c r="J8" s="23" t="str">
        <f>'Matriz PAD 2019'!Q118</f>
        <v>(por demanda)</v>
      </c>
      <c r="K8" s="99">
        <f>'Matriz PAD 2019'!R118</f>
        <v>1</v>
      </c>
      <c r="L8" s="22">
        <f>'Matriz PAD 2019'!S118</f>
        <v>7574</v>
      </c>
      <c r="M8" s="23" t="str">
        <f>'Matriz PAD 2019'!T118</f>
        <v>(por demanda)</v>
      </c>
      <c r="N8" s="160">
        <f>'Matriz PAD 2019'!U118</f>
        <v>1</v>
      </c>
      <c r="O8" s="22">
        <f>'Matriz PAD 2019'!V118</f>
        <v>7089</v>
      </c>
      <c r="P8" s="23" t="str">
        <f>'Matriz PAD 2019'!W118</f>
        <v>(por demanda)</v>
      </c>
      <c r="Q8" s="23">
        <f>'Matriz PAD 2019'!X118</f>
        <v>1</v>
      </c>
      <c r="R8" s="22">
        <f>'Matriz PAD 2019'!Y118</f>
        <v>7089</v>
      </c>
      <c r="S8" s="23" t="str">
        <f>'Matriz PAD 2019'!Z118</f>
        <v>(por demanda)</v>
      </c>
      <c r="T8" s="291">
        <f>'Matriz PAD 2019'!AA118</f>
        <v>1</v>
      </c>
      <c r="U8" s="64">
        <f>'Matriz PAD 2019'!AB118</f>
        <v>922809272</v>
      </c>
      <c r="V8" s="64">
        <f>'Matriz PAD 2019'!AC118</f>
        <v>920998500</v>
      </c>
      <c r="W8" s="64">
        <f>'Matriz PAD 2019'!AD118</f>
        <v>271956848</v>
      </c>
      <c r="X8" s="23">
        <f>'Matriz PAD 2019'!AE118</f>
        <v>0.29528478928032997</v>
      </c>
      <c r="Y8" s="64">
        <f>'Matriz PAD 2019'!AF118</f>
        <v>930390437</v>
      </c>
      <c r="Z8" s="64">
        <f>'Matriz PAD 2019'!AG118</f>
        <v>926083147</v>
      </c>
      <c r="AA8" s="23">
        <f>'Matriz PAD 2019'!AH118</f>
        <v>0.99537044897635807</v>
      </c>
      <c r="AB8" s="64">
        <f>'Matriz PAD 2019'!AI118</f>
        <v>926083147</v>
      </c>
      <c r="AC8" s="64">
        <f>'Matriz PAD 2019'!AJ118</f>
        <v>926083147</v>
      </c>
      <c r="AD8" s="23">
        <f>'Matriz PAD 2019'!AK118</f>
        <v>1</v>
      </c>
      <c r="AE8" s="64">
        <f>'Matriz PAD 2019'!AL118</f>
        <v>926054418.25601506</v>
      </c>
      <c r="AF8" s="64">
        <f>'Matriz PAD 2019'!AM118</f>
        <v>926052043.2951293</v>
      </c>
      <c r="AG8" s="65">
        <f>'Matriz PAD 2019'!AN118</f>
        <v>0.99999743539813757</v>
      </c>
    </row>
    <row r="9" spans="1:33" ht="108" x14ac:dyDescent="0.3">
      <c r="A9" s="17" t="s">
        <v>21</v>
      </c>
      <c r="B9" s="31" t="s">
        <v>94</v>
      </c>
      <c r="C9" s="31" t="s">
        <v>600</v>
      </c>
      <c r="D9" s="31" t="s">
        <v>633</v>
      </c>
      <c r="E9" s="31" t="s">
        <v>800</v>
      </c>
      <c r="F9" s="19" t="s">
        <v>635</v>
      </c>
      <c r="G9" s="20" t="s">
        <v>112</v>
      </c>
      <c r="H9" s="22" t="str">
        <f>'Matriz PAD 2019'!O119</f>
        <v>(por demanda)</v>
      </c>
      <c r="I9" s="22">
        <f>'Matriz PAD 2019'!P119</f>
        <v>0</v>
      </c>
      <c r="J9" s="23" t="str">
        <f>'Matriz PAD 2019'!Q119</f>
        <v>(por demanda)</v>
      </c>
      <c r="K9" s="100">
        <f>'Matriz PAD 2019'!R119</f>
        <v>0</v>
      </c>
      <c r="L9" s="22">
        <f>'Matriz PAD 2019'!S119</f>
        <v>5400</v>
      </c>
      <c r="M9" s="23" t="str">
        <f>'Matriz PAD 2019'!T119</f>
        <v>(por demanda)</v>
      </c>
      <c r="N9" s="160">
        <f>'Matriz PAD 2019'!U119</f>
        <v>1</v>
      </c>
      <c r="O9" s="22">
        <f>'Matriz PAD 2019'!V119</f>
        <v>5400</v>
      </c>
      <c r="P9" s="23" t="str">
        <f>'Matriz PAD 2019'!W119</f>
        <v>(por demanda)</v>
      </c>
      <c r="Q9" s="23">
        <f>'Matriz PAD 2019'!X119</f>
        <v>1</v>
      </c>
      <c r="R9" s="22">
        <f>'Matriz PAD 2019'!Y119</f>
        <v>5400</v>
      </c>
      <c r="S9" s="23" t="str">
        <f>'Matriz PAD 2019'!Z119</f>
        <v>(por demanda)</v>
      </c>
      <c r="T9" s="291">
        <f>'Matriz PAD 2019'!AA119</f>
        <v>1</v>
      </c>
      <c r="U9" s="64">
        <f>'Matriz PAD 2019'!AB119</f>
        <v>96626591</v>
      </c>
      <c r="V9" s="64">
        <f>'Matriz PAD 2019'!AC119</f>
        <v>61977500</v>
      </c>
      <c r="W9" s="64">
        <f>'Matriz PAD 2019'!AD119</f>
        <v>11033883</v>
      </c>
      <c r="X9" s="23">
        <f>'Matriz PAD 2019'!AE119</f>
        <v>0.17803046266790368</v>
      </c>
      <c r="Y9" s="64">
        <f>'Matriz PAD 2019'!AF119</f>
        <v>424385444</v>
      </c>
      <c r="Z9" s="64">
        <f>'Matriz PAD 2019'!AG119</f>
        <v>371051799</v>
      </c>
      <c r="AA9" s="23">
        <f>'Matriz PAD 2019'!AH119</f>
        <v>0.87432734615657548</v>
      </c>
      <c r="AB9" s="64">
        <f>'Matriz PAD 2019'!AI119</f>
        <v>406075509</v>
      </c>
      <c r="AC9" s="64">
        <f>'Matriz PAD 2019'!AJ119</f>
        <v>405463266</v>
      </c>
      <c r="AD9" s="23">
        <f>'Matriz PAD 2019'!AK119</f>
        <v>0.99849229272282958</v>
      </c>
      <c r="AE9" s="64">
        <f>'Matriz PAD 2019'!AL119</f>
        <v>404879021.27056986</v>
      </c>
      <c r="AF9" s="64">
        <f>'Matriz PAD 2019'!AM119</f>
        <v>404876555.8783204</v>
      </c>
      <c r="AG9" s="65">
        <f>'Matriz PAD 2019'!AN119</f>
        <v>0.99999391079280486</v>
      </c>
    </row>
    <row r="10" spans="1:33" ht="48" x14ac:dyDescent="0.3">
      <c r="A10" s="17" t="s">
        <v>21</v>
      </c>
      <c r="B10" s="31" t="s">
        <v>94</v>
      </c>
      <c r="C10" s="31" t="s">
        <v>600</v>
      </c>
      <c r="D10" s="31" t="s">
        <v>637</v>
      </c>
      <c r="E10" s="31" t="s">
        <v>475</v>
      </c>
      <c r="F10" s="19" t="s">
        <v>638</v>
      </c>
      <c r="G10" s="20" t="s">
        <v>112</v>
      </c>
      <c r="H10" s="22">
        <f>'Matriz PAD 2019'!O120</f>
        <v>66935</v>
      </c>
      <c r="I10" s="22">
        <f>'Matriz PAD 2019'!P120</f>
        <v>67535</v>
      </c>
      <c r="J10" s="23">
        <f>'Matriz PAD 2019'!Q120</f>
        <v>1.00896392022111</v>
      </c>
      <c r="K10" s="99">
        <f>'Matriz PAD 2019'!R120</f>
        <v>1</v>
      </c>
      <c r="L10" s="22">
        <f>'Matriz PAD 2019'!S120</f>
        <v>67353</v>
      </c>
      <c r="M10" s="23">
        <f>'Matriz PAD 2019'!T120</f>
        <v>1.0062448644207067</v>
      </c>
      <c r="N10" s="160">
        <f>'Matriz PAD 2019'!U120</f>
        <v>1</v>
      </c>
      <c r="O10" s="22">
        <f>'Matriz PAD 2019'!V120</f>
        <v>68588</v>
      </c>
      <c r="P10" s="23">
        <f>'Matriz PAD 2019'!W120</f>
        <v>1.0246956002091581</v>
      </c>
      <c r="Q10" s="23">
        <f>'Matriz PAD 2019'!X120</f>
        <v>1</v>
      </c>
      <c r="R10" s="22">
        <f>'Matriz PAD 2019'!Y120</f>
        <v>68588</v>
      </c>
      <c r="S10" s="23">
        <f>'Matriz PAD 2019'!Z120</f>
        <v>1.0246956002091581</v>
      </c>
      <c r="T10" s="291">
        <f>'Matriz PAD 2019'!AA120</f>
        <v>1</v>
      </c>
      <c r="U10" s="64">
        <f>'Matriz PAD 2019'!AB120</f>
        <v>269690492359</v>
      </c>
      <c r="V10" s="64">
        <f>'Matriz PAD 2019'!AC120</f>
        <v>274839982363</v>
      </c>
      <c r="W10" s="64">
        <f>'Matriz PAD 2019'!AD120</f>
        <v>68045739036</v>
      </c>
      <c r="X10" s="23">
        <f>'Matriz PAD 2019'!AE120</f>
        <v>0.24758311527660967</v>
      </c>
      <c r="Y10" s="64">
        <f>'Matriz PAD 2019'!AF120</f>
        <v>277259357275</v>
      </c>
      <c r="Z10" s="64">
        <f>'Matriz PAD 2019'!AG120</f>
        <v>131905784422</v>
      </c>
      <c r="AA10" s="23">
        <f>'Matriz PAD 2019'!AH120</f>
        <v>0.47574872032603432</v>
      </c>
      <c r="AB10" s="64">
        <f>'Matriz PAD 2019'!AI120</f>
        <v>279825890549</v>
      </c>
      <c r="AC10" s="64">
        <f>'Matriz PAD 2019'!AJ120</f>
        <v>190490203504</v>
      </c>
      <c r="AD10" s="23">
        <f>'Matriz PAD 2019'!AK120</f>
        <v>0.68074545614871718</v>
      </c>
      <c r="AE10" s="64">
        <f>'Matriz PAD 2019'!AL120</f>
        <v>279587714397.6983</v>
      </c>
      <c r="AF10" s="64">
        <f>'Matriz PAD 2019'!AM120</f>
        <v>278855161264.98859</v>
      </c>
      <c r="AG10" s="65">
        <f>'Matriz PAD 2019'!AN120</f>
        <v>0.99737988082098739</v>
      </c>
    </row>
    <row r="11" spans="1:33" ht="72" x14ac:dyDescent="0.3">
      <c r="A11" s="17" t="s">
        <v>21</v>
      </c>
      <c r="B11" s="31" t="s">
        <v>159</v>
      </c>
      <c r="C11" s="31" t="s">
        <v>160</v>
      </c>
      <c r="D11" s="31" t="s">
        <v>641</v>
      </c>
      <c r="E11" s="31" t="s">
        <v>642</v>
      </c>
      <c r="F11" s="19" t="s">
        <v>643</v>
      </c>
      <c r="G11" s="20" t="s">
        <v>112</v>
      </c>
      <c r="H11" s="22">
        <f>'Matriz PAD 2019'!O121</f>
        <v>363</v>
      </c>
      <c r="I11" s="22">
        <f>'Matriz PAD 2019'!P121</f>
        <v>342</v>
      </c>
      <c r="J11" s="23">
        <f>'Matriz PAD 2019'!Q121</f>
        <v>0.94214876033057848</v>
      </c>
      <c r="K11" s="99">
        <f>'Matriz PAD 2019'!R121</f>
        <v>0.94214876033057848</v>
      </c>
      <c r="L11" s="22">
        <f>'Matriz PAD 2019'!S121</f>
        <v>360</v>
      </c>
      <c r="M11" s="23">
        <f>'Matriz PAD 2019'!T121</f>
        <v>0.99173553719008267</v>
      </c>
      <c r="N11" s="160">
        <f>'Matriz PAD 2019'!U121</f>
        <v>0.99173553719008267</v>
      </c>
      <c r="O11" s="22">
        <f>'Matriz PAD 2019'!V121</f>
        <v>360</v>
      </c>
      <c r="P11" s="23">
        <f>'Matriz PAD 2019'!W121</f>
        <v>0.99173553719008267</v>
      </c>
      <c r="Q11" s="23">
        <f>'Matriz PAD 2019'!X121</f>
        <v>0.99173553719008267</v>
      </c>
      <c r="R11" s="22">
        <f>'Matriz PAD 2019'!Y121</f>
        <v>360</v>
      </c>
      <c r="S11" s="23">
        <f>'Matriz PAD 2019'!Z121</f>
        <v>0.99173553719008267</v>
      </c>
      <c r="T11" s="291">
        <f>'Matriz PAD 2019'!AA121</f>
        <v>0.99173553719008267</v>
      </c>
      <c r="U11" s="64">
        <f>'Matriz PAD 2019'!AB121</f>
        <v>2414460750</v>
      </c>
      <c r="V11" s="64">
        <f>'Matriz PAD 2019'!AC121</f>
        <v>1484204000</v>
      </c>
      <c r="W11" s="64">
        <f>'Matriz PAD 2019'!AD121</f>
        <v>804261800</v>
      </c>
      <c r="X11" s="23">
        <f>'Matriz PAD 2019'!AE121</f>
        <v>0.54188090046920778</v>
      </c>
      <c r="Y11" s="64">
        <f>'Matriz PAD 2019'!AF121</f>
        <v>1673669975</v>
      </c>
      <c r="Z11" s="64">
        <f>'Matriz PAD 2019'!AG121</f>
        <v>1448212092</v>
      </c>
      <c r="AA11" s="23">
        <f>'Matriz PAD 2019'!AH121</f>
        <v>0.86529131407761561</v>
      </c>
      <c r="AB11" s="64">
        <f>'Matriz PAD 2019'!AI121</f>
        <v>1673669975</v>
      </c>
      <c r="AC11" s="64">
        <f>'Matriz PAD 2019'!AJ121</f>
        <v>1448212092</v>
      </c>
      <c r="AD11" s="23">
        <f>'Matriz PAD 2019'!AK121</f>
        <v>0.86529131407761561</v>
      </c>
      <c r="AE11" s="64">
        <f>'Matriz PAD 2019'!AL121</f>
        <v>1476869977.0000002</v>
      </c>
      <c r="AF11" s="64">
        <f>'Matriz PAD 2019'!AM121</f>
        <v>1476838134</v>
      </c>
      <c r="AG11" s="65">
        <f>'Matriz PAD 2019'!AN121</f>
        <v>0.9999784388602273</v>
      </c>
    </row>
    <row r="12" spans="1:33" ht="84.5" thickBot="1" x14ac:dyDescent="0.35">
      <c r="A12" s="57" t="s">
        <v>21</v>
      </c>
      <c r="B12" s="58" t="s">
        <v>65</v>
      </c>
      <c r="C12" s="58" t="s">
        <v>647</v>
      </c>
      <c r="D12" s="58" t="s">
        <v>648</v>
      </c>
      <c r="E12" s="58" t="s">
        <v>649</v>
      </c>
      <c r="F12" s="59" t="s">
        <v>650</v>
      </c>
      <c r="G12" s="60" t="s">
        <v>73</v>
      </c>
      <c r="H12" s="22">
        <f>'Matriz PAD 2019'!O122</f>
        <v>29</v>
      </c>
      <c r="I12" s="62">
        <f>'Matriz PAD 2019'!P122</f>
        <v>107</v>
      </c>
      <c r="J12" s="66">
        <f>'Matriz PAD 2019'!Q122</f>
        <v>3.6896551724137931</v>
      </c>
      <c r="K12" s="101">
        <f>'Matriz PAD 2019'!R122</f>
        <v>1</v>
      </c>
      <c r="L12" s="62">
        <f>'Matriz PAD 2019'!S122</f>
        <v>97</v>
      </c>
      <c r="M12" s="66">
        <f>'Matriz PAD 2019'!T122</f>
        <v>3.3448275862068964</v>
      </c>
      <c r="N12" s="161">
        <f>'Matriz PAD 2019'!U122</f>
        <v>1</v>
      </c>
      <c r="O12" s="62">
        <f>'Matriz PAD 2019'!V122</f>
        <v>169</v>
      </c>
      <c r="P12" s="66">
        <f>'Matriz PAD 2019'!W122</f>
        <v>5.8275862068965516</v>
      </c>
      <c r="Q12" s="66">
        <f>'Matriz PAD 2019'!X122</f>
        <v>1</v>
      </c>
      <c r="R12" s="62">
        <f>'Matriz PAD 2019'!Y122</f>
        <v>246</v>
      </c>
      <c r="S12" s="66">
        <f>'Matriz PAD 2019'!Z122</f>
        <v>8.4827586206896548</v>
      </c>
      <c r="T12" s="292">
        <f>'Matriz PAD 2019'!AA122</f>
        <v>1</v>
      </c>
      <c r="U12" s="67">
        <f>'Matriz PAD 2019'!AB122</f>
        <v>2000000000</v>
      </c>
      <c r="V12" s="67">
        <f>'Matriz PAD 2019'!AC122</f>
        <v>2000000000</v>
      </c>
      <c r="W12" s="67">
        <f>'Matriz PAD 2019'!AD122</f>
        <v>0</v>
      </c>
      <c r="X12" s="66">
        <f>'Matriz PAD 2019'!AE122</f>
        <v>0</v>
      </c>
      <c r="Y12" s="67">
        <f>'Matriz PAD 2019'!AF122</f>
        <v>2000000000</v>
      </c>
      <c r="Z12" s="67">
        <f>'Matriz PAD 2019'!AG122</f>
        <v>2000000000</v>
      </c>
      <c r="AA12" s="66">
        <f>'Matriz PAD 2019'!AH122</f>
        <v>1</v>
      </c>
      <c r="AB12" s="67">
        <f>'Matriz PAD 2019'!AI122</f>
        <v>2000000000</v>
      </c>
      <c r="AC12" s="67">
        <f>'Matriz PAD 2019'!AJ122</f>
        <v>2000000000</v>
      </c>
      <c r="AD12" s="66">
        <f>'Matriz PAD 2019'!AK122</f>
        <v>1</v>
      </c>
      <c r="AE12" s="67">
        <f>'Matriz PAD 2019'!AL122</f>
        <v>2000000000</v>
      </c>
      <c r="AF12" s="67">
        <f>'Matriz PAD 2019'!AM122</f>
        <v>2000000000</v>
      </c>
      <c r="AG12" s="68">
        <f>'Matriz PAD 2019'!AN122</f>
        <v>1</v>
      </c>
    </row>
    <row r="13" spans="1:33" x14ac:dyDescent="0.3">
      <c r="K13" s="71">
        <f>AVERAGE(K2:K12)</f>
        <v>0.90383170548459801</v>
      </c>
      <c r="N13" s="162">
        <f>AVERAGE(N2:N12)</f>
        <v>0.99924868519909849</v>
      </c>
      <c r="Q13" s="71">
        <f>AVERAGE(Q2:Q12)</f>
        <v>0.99924868519909849</v>
      </c>
      <c r="T13" s="71">
        <f>AVERAGE(T2:T12)</f>
        <v>0.99924868519909849</v>
      </c>
      <c r="U13" s="103">
        <f>SUM(U2:U12)</f>
        <v>342470528153</v>
      </c>
      <c r="V13" s="103">
        <f>SUM(V2:V12)</f>
        <v>348357028364</v>
      </c>
      <c r="W13" s="103">
        <f>SUM(W2:W12)</f>
        <v>97796645225</v>
      </c>
      <c r="X13" s="71">
        <f>W13/V13</f>
        <v>0.2807368224613852</v>
      </c>
      <c r="Y13" s="103">
        <f>SUM(Y2:Y12)</f>
        <v>351889013383</v>
      </c>
      <c r="Z13" s="103">
        <f>SUM(Z2:Z12)</f>
        <v>195702963507</v>
      </c>
      <c r="AA13" s="71">
        <f>Z13/Y13</f>
        <v>0.55614968374700202</v>
      </c>
      <c r="AB13" s="103">
        <f>SUM(AB2:AB12)</f>
        <v>352009315702</v>
      </c>
      <c r="AC13" s="103">
        <f>SUM(AC2:AC12)</f>
        <v>255837077063</v>
      </c>
      <c r="AD13" s="71">
        <f>AC13/AB13</f>
        <v>0.72679064346008282</v>
      </c>
      <c r="AE13" s="103">
        <f>SUM(AE2:AE12)</f>
        <v>350796050098.01392</v>
      </c>
      <c r="AF13" s="103">
        <f>SUM(AF2:AF12)</f>
        <v>349922593566.35498</v>
      </c>
      <c r="AG13" s="71">
        <f>AF13/AE13</f>
        <v>0.99751007307119088</v>
      </c>
    </row>
  </sheetData>
  <protectedRanges>
    <protectedRange sqref="B2:C12" name="Rango1_1"/>
  </protectedRanges>
  <autoFilter ref="A1:AG13" xr:uid="{00000000-0009-0000-0000-000014000000}"/>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2"/>
  <sheetViews>
    <sheetView workbookViewId="0">
      <selection activeCell="C19" sqref="C19"/>
    </sheetView>
  </sheetViews>
  <sheetFormatPr baseColWidth="10" defaultColWidth="11.453125" defaultRowHeight="14.5" x14ac:dyDescent="0.35"/>
  <cols>
    <col min="25" max="25" width="17.81640625" bestFit="1" customWidth="1"/>
    <col min="32" max="33" width="17.81640625" bestFit="1" customWidth="1"/>
    <col min="35" max="35" width="19.1796875" customWidth="1"/>
    <col min="36" max="36" width="20.453125" customWidth="1"/>
  </cols>
  <sheetData>
    <row r="1" spans="1:37" ht="72.5" thickBot="1" x14ac:dyDescent="0.4">
      <c r="A1" s="192" t="s">
        <v>28</v>
      </c>
      <c r="B1" s="183" t="s">
        <v>29</v>
      </c>
      <c r="C1" s="183" t="s">
        <v>30</v>
      </c>
      <c r="D1" s="183" t="s">
        <v>31</v>
      </c>
      <c r="E1" s="183" t="s">
        <v>32</v>
      </c>
      <c r="F1" s="183" t="s">
        <v>33</v>
      </c>
      <c r="G1" s="183" t="s">
        <v>34</v>
      </c>
      <c r="H1" s="183" t="s">
        <v>35</v>
      </c>
      <c r="I1" s="183" t="s">
        <v>36</v>
      </c>
      <c r="J1" s="183" t="s">
        <v>37</v>
      </c>
      <c r="K1" s="183" t="s">
        <v>41</v>
      </c>
      <c r="L1" s="193" t="s">
        <v>42</v>
      </c>
      <c r="M1" s="183" t="s">
        <v>43</v>
      </c>
      <c r="N1" s="183" t="s">
        <v>44</v>
      </c>
      <c r="O1" s="194" t="s">
        <v>45</v>
      </c>
      <c r="P1" s="195" t="s">
        <v>46</v>
      </c>
      <c r="Q1" s="183" t="s">
        <v>47</v>
      </c>
      <c r="R1" s="194" t="s">
        <v>45</v>
      </c>
      <c r="S1" s="195" t="s">
        <v>48</v>
      </c>
      <c r="T1" s="183" t="s">
        <v>49</v>
      </c>
      <c r="U1" s="194" t="s">
        <v>45</v>
      </c>
      <c r="V1" s="196" t="s">
        <v>50</v>
      </c>
      <c r="W1" s="183" t="s">
        <v>51</v>
      </c>
      <c r="X1" s="194" t="s">
        <v>45</v>
      </c>
      <c r="Y1" s="197" t="s">
        <v>52</v>
      </c>
      <c r="Z1" s="183" t="s">
        <v>53</v>
      </c>
      <c r="AA1" s="197" t="s">
        <v>54</v>
      </c>
      <c r="AB1" s="197" t="s">
        <v>55</v>
      </c>
      <c r="AC1" s="198" t="s">
        <v>56</v>
      </c>
      <c r="AD1" s="199" t="s">
        <v>57</v>
      </c>
      <c r="AE1" s="197" t="s">
        <v>58</v>
      </c>
      <c r="AF1" s="183" t="s">
        <v>59</v>
      </c>
      <c r="AG1" s="197" t="s">
        <v>60</v>
      </c>
      <c r="AH1" s="197" t="s">
        <v>61</v>
      </c>
      <c r="AI1" s="200" t="s">
        <v>62</v>
      </c>
      <c r="AJ1" s="201" t="s">
        <v>63</v>
      </c>
      <c r="AK1" s="171" t="s">
        <v>64</v>
      </c>
    </row>
    <row r="2" spans="1:37" ht="84" x14ac:dyDescent="0.35">
      <c r="A2" s="214">
        <v>1</v>
      </c>
      <c r="B2" s="215" t="s">
        <v>22</v>
      </c>
      <c r="C2" s="215">
        <v>402</v>
      </c>
      <c r="D2" s="216" t="s">
        <v>65</v>
      </c>
      <c r="E2" s="217" t="s">
        <v>653</v>
      </c>
      <c r="F2" s="69"/>
      <c r="G2" s="213" t="s">
        <v>654</v>
      </c>
      <c r="H2" s="213" t="s">
        <v>654</v>
      </c>
      <c r="I2" s="31"/>
      <c r="J2" s="83" t="s">
        <v>655</v>
      </c>
      <c r="K2" s="20"/>
      <c r="L2" s="226" t="str">
        <f>'Matriz PAD 2019'!O123</f>
        <v>(por demanda)</v>
      </c>
      <c r="M2" s="226">
        <f>'Matriz PAD 2019'!P123</f>
        <v>0</v>
      </c>
      <c r="N2" s="226">
        <f>'Matriz PAD 2019'!Q123</f>
        <v>0</v>
      </c>
      <c r="O2" s="226">
        <f>'Matriz PAD 2019'!R123</f>
        <v>0</v>
      </c>
      <c r="P2" s="226">
        <f>'Matriz PAD 2019'!S123</f>
        <v>0</v>
      </c>
      <c r="Q2" s="226" t="str">
        <f>'Matriz PAD 2019'!T123</f>
        <v>(por demanda)</v>
      </c>
      <c r="R2" s="226">
        <f>'Matriz PAD 2019'!U123</f>
        <v>0</v>
      </c>
      <c r="S2" s="226">
        <f>'Matriz PAD 2019'!V123</f>
        <v>728</v>
      </c>
      <c r="T2" s="226" t="str">
        <f>'Matriz PAD 2019'!W123</f>
        <v>(por demanda)</v>
      </c>
      <c r="U2" s="126">
        <f>'Matriz PAD 2019'!X123</f>
        <v>1</v>
      </c>
      <c r="V2" s="226">
        <f>'Matriz PAD 2019'!Y123</f>
        <v>728</v>
      </c>
      <c r="W2" s="311">
        <f>'Matriz PAD 2019'!Z123</f>
        <v>0</v>
      </c>
      <c r="X2" s="310">
        <f>'Matriz PAD 2019'!AA123</f>
        <v>0</v>
      </c>
      <c r="Y2" s="227">
        <f>'Matriz PAD 2019'!AB123</f>
        <v>6028684480</v>
      </c>
      <c r="Z2" s="226">
        <f>'Matriz PAD 2019'!AC123</f>
        <v>0</v>
      </c>
      <c r="AA2" s="226">
        <f>'Matriz PAD 2019'!AD123</f>
        <v>0</v>
      </c>
      <c r="AB2" s="226" t="e">
        <f>'Matriz PAD 2019'!AE123</f>
        <v>#DIV/0!</v>
      </c>
      <c r="AC2" s="226">
        <f>'Matriz PAD 2019'!AF123</f>
        <v>0</v>
      </c>
      <c r="AD2" s="226">
        <f>'Matriz PAD 2019'!AG123</f>
        <v>0</v>
      </c>
      <c r="AE2" s="226" t="e">
        <f>'Matriz PAD 2019'!AH123</f>
        <v>#DIV/0!</v>
      </c>
      <c r="AF2" s="228">
        <f>'Matriz PAD 2019'!AI123</f>
        <v>6028684480</v>
      </c>
      <c r="AG2" s="228">
        <f>'Matriz PAD 2019'!AJ123</f>
        <v>4250222558.4000001</v>
      </c>
      <c r="AH2" s="126">
        <f>'Matriz PAD 2019'!AK123</f>
        <v>0.70500000000000007</v>
      </c>
      <c r="AI2" s="314">
        <f>'Matriz PAD 2019'!AL123</f>
        <v>6028684480</v>
      </c>
      <c r="AJ2" s="314">
        <f>'Matriz PAD 2019'!AM123</f>
        <v>4914583588</v>
      </c>
      <c r="AK2" s="315">
        <f>'Matriz PAD 2019'!AN123</f>
        <v>0.81519999998407611</v>
      </c>
    </row>
  </sheetData>
  <protectedRanges>
    <protectedRange sqref="D2" name="Rango1_1"/>
    <protectedRange sqref="E2" name="Rango29"/>
  </protectedRange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W39"/>
  <sheetViews>
    <sheetView workbookViewId="0">
      <pane xSplit="1" ySplit="1" topLeftCell="O2" activePane="bottomRight" state="frozen"/>
      <selection pane="topRight" activeCell="B1" sqref="B1"/>
      <selection pane="bottomLeft" activeCell="A2" sqref="A2"/>
      <selection pane="bottomRight" activeCell="E6" sqref="E6"/>
    </sheetView>
  </sheetViews>
  <sheetFormatPr baseColWidth="10" defaultColWidth="11.453125" defaultRowHeight="14.5" x14ac:dyDescent="0.35"/>
  <cols>
    <col min="1" max="1" width="18.7265625" customWidth="1"/>
    <col min="2" max="2" width="17.7265625" customWidth="1"/>
    <col min="3" max="3" width="17.1796875" bestFit="1" customWidth="1"/>
    <col min="4" max="4" width="17.453125" bestFit="1" customWidth="1"/>
    <col min="5" max="5" width="17.1796875" bestFit="1" customWidth="1"/>
    <col min="6" max="6" width="16.453125" customWidth="1"/>
    <col min="7" max="7" width="23.26953125" bestFit="1" customWidth="1"/>
    <col min="8" max="8" width="23.26953125" style="168" bestFit="1" customWidth="1"/>
    <col min="9" max="9" width="20" style="168" bestFit="1" customWidth="1"/>
    <col min="10" max="10" width="11.7265625" bestFit="1" customWidth="1"/>
    <col min="12" max="12" width="28" customWidth="1"/>
    <col min="13" max="15" width="17.453125" bestFit="1" customWidth="1"/>
    <col min="16" max="16" width="16.1796875" customWidth="1"/>
    <col min="18" max="18" width="19.26953125" customWidth="1"/>
    <col min="19" max="19" width="20.453125" style="350" customWidth="1"/>
    <col min="20" max="20" width="22.453125" style="350" customWidth="1"/>
    <col min="21" max="21" width="21.26953125" style="350" bestFit="1" customWidth="1"/>
    <col min="22" max="22" width="17.453125" style="350" customWidth="1"/>
  </cols>
  <sheetData>
    <row r="1" spans="1:23" ht="72.5" thickBot="1" x14ac:dyDescent="0.4">
      <c r="A1" s="142" t="s">
        <v>801</v>
      </c>
      <c r="B1" s="144" t="s">
        <v>802</v>
      </c>
      <c r="C1" s="143" t="s">
        <v>803</v>
      </c>
      <c r="D1" s="144" t="s">
        <v>804</v>
      </c>
      <c r="E1" s="143" t="s">
        <v>805</v>
      </c>
      <c r="F1" s="143" t="s">
        <v>806</v>
      </c>
      <c r="G1" s="144" t="s">
        <v>807</v>
      </c>
      <c r="H1" s="169" t="s">
        <v>56</v>
      </c>
      <c r="I1" s="170" t="s">
        <v>57</v>
      </c>
      <c r="J1" s="171" t="s">
        <v>58</v>
      </c>
      <c r="L1" s="142" t="s">
        <v>801</v>
      </c>
      <c r="M1" s="144" t="s">
        <v>808</v>
      </c>
      <c r="N1" s="169" t="s">
        <v>59</v>
      </c>
      <c r="O1" s="170" t="s">
        <v>60</v>
      </c>
      <c r="P1" s="171" t="s">
        <v>61</v>
      </c>
      <c r="R1" s="221" t="s">
        <v>801</v>
      </c>
      <c r="S1" s="222" t="s">
        <v>809</v>
      </c>
      <c r="T1" s="223" t="s">
        <v>810</v>
      </c>
      <c r="U1" s="224" t="s">
        <v>811</v>
      </c>
      <c r="V1" s="9" t="s">
        <v>812</v>
      </c>
    </row>
    <row r="2" spans="1:23" ht="48" x14ac:dyDescent="0.35">
      <c r="A2" s="119" t="s">
        <v>813</v>
      </c>
      <c r="B2" s="120">
        <v>0.49</v>
      </c>
      <c r="C2" s="122">
        <v>34500271000</v>
      </c>
      <c r="D2" s="122">
        <v>34500271000</v>
      </c>
      <c r="E2" s="122">
        <v>15306644756</v>
      </c>
      <c r="F2" s="132">
        <f t="shared" ref="F2:F15" si="0">E2/D2</f>
        <v>0.44366737745335394</v>
      </c>
      <c r="G2" s="173">
        <f>ACDVPR!N9</f>
        <v>0.61440148531709216</v>
      </c>
      <c r="H2" s="174">
        <f>ACDVPR!Y9</f>
        <v>34500171000</v>
      </c>
      <c r="I2" s="174">
        <f>ACDVPR!Z9</f>
        <v>20672440220</v>
      </c>
      <c r="J2" s="175">
        <f>I2/H2</f>
        <v>0.59919819585821765</v>
      </c>
      <c r="L2" s="119" t="s">
        <v>813</v>
      </c>
      <c r="M2" s="173">
        <f>ACDVPR!Q9</f>
        <v>0.79968064833371877</v>
      </c>
      <c r="N2" s="90">
        <v>36900371000</v>
      </c>
      <c r="O2" s="90">
        <v>30150568689</v>
      </c>
      <c r="P2" s="177">
        <f>O2/N2</f>
        <v>0.81708036726785216</v>
      </c>
      <c r="R2" s="115" t="s">
        <v>813</v>
      </c>
      <c r="S2" s="338">
        <f>ACDVPR!T9</f>
        <v>0.99957142857142856</v>
      </c>
      <c r="T2" s="339">
        <f>ACDVPR!AE9</f>
        <v>36900271000</v>
      </c>
      <c r="U2" s="339">
        <f>ACDVPR!AF9</f>
        <v>36827110720</v>
      </c>
      <c r="V2" s="338">
        <f t="shared" ref="V2:V9" si="1">U2/T2</f>
        <v>0.99801735114628287</v>
      </c>
    </row>
    <row r="3" spans="1:23" ht="24" x14ac:dyDescent="0.35">
      <c r="A3" s="115" t="s">
        <v>814</v>
      </c>
      <c r="B3" s="116">
        <v>0.5</v>
      </c>
      <c r="C3" s="123">
        <v>2610758861</v>
      </c>
      <c r="D3" s="123">
        <f>CVP!V4</f>
        <v>2610758861</v>
      </c>
      <c r="E3" s="123">
        <f>CVP!W4</f>
        <v>349138721</v>
      </c>
      <c r="F3" s="133">
        <f t="shared" si="0"/>
        <v>0.13373074251149694</v>
      </c>
      <c r="G3" s="176">
        <f>CVP!N4</f>
        <v>1</v>
      </c>
      <c r="H3" s="90">
        <f>+CVP!Y4</f>
        <v>2610758861</v>
      </c>
      <c r="I3" s="90">
        <f>+CVP!Z4</f>
        <v>1048301602</v>
      </c>
      <c r="J3" s="177">
        <f t="shared" ref="J3:J19" si="2">I3/H3</f>
        <v>0.40153137758516261</v>
      </c>
      <c r="L3" s="115" t="s">
        <v>814</v>
      </c>
      <c r="M3" s="176">
        <f>CVP!Q4</f>
        <v>1</v>
      </c>
      <c r="N3" s="90">
        <v>6702769268</v>
      </c>
      <c r="O3" s="90">
        <v>6317559420</v>
      </c>
      <c r="P3" s="177">
        <f t="shared" ref="P3:P20" si="3">O3/N3</f>
        <v>0.94252974664680045</v>
      </c>
      <c r="R3" s="115" t="s">
        <v>814</v>
      </c>
      <c r="S3" s="338">
        <f>CVP!T4</f>
        <v>1</v>
      </c>
      <c r="T3" s="339">
        <f>CVP!AE4</f>
        <v>7345465026.8666668</v>
      </c>
      <c r="U3" s="339">
        <f>CVP!AF4</f>
        <v>6938123792.6999998</v>
      </c>
      <c r="V3" s="338">
        <f t="shared" si="1"/>
        <v>0.944545208141788</v>
      </c>
    </row>
    <row r="4" spans="1:23" ht="36" x14ac:dyDescent="0.35">
      <c r="A4" s="115" t="s">
        <v>815</v>
      </c>
      <c r="B4" s="116">
        <v>0.64</v>
      </c>
      <c r="C4" s="123">
        <v>151800000</v>
      </c>
      <c r="D4" s="123">
        <v>202040000</v>
      </c>
      <c r="E4" s="123">
        <v>103640000</v>
      </c>
      <c r="F4" s="133">
        <f t="shared" si="0"/>
        <v>0.51296772916254207</v>
      </c>
      <c r="G4" s="211">
        <f>IDPAC!N7</f>
        <v>0.8789473684210527</v>
      </c>
      <c r="H4" s="90">
        <f>+IDPAC!Y7</f>
        <v>201296666</v>
      </c>
      <c r="I4" s="90">
        <f>+IDPAC!Z7</f>
        <v>172630000</v>
      </c>
      <c r="J4" s="177">
        <f t="shared" si="2"/>
        <v>0.85758996127635811</v>
      </c>
      <c r="L4" s="115" t="s">
        <v>815</v>
      </c>
      <c r="M4" s="176">
        <f>IDPAC!Q7</f>
        <v>0.9</v>
      </c>
      <c r="N4" s="90">
        <v>188830000</v>
      </c>
      <c r="O4" s="90">
        <v>188830000</v>
      </c>
      <c r="P4" s="177">
        <f t="shared" si="3"/>
        <v>1</v>
      </c>
      <c r="R4" s="115" t="s">
        <v>815</v>
      </c>
      <c r="S4" s="338">
        <f>IDPAC!T7</f>
        <v>0.9</v>
      </c>
      <c r="T4" s="339">
        <f>IDPAC!AE7</f>
        <v>203246666</v>
      </c>
      <c r="U4" s="339">
        <f>IDPAC!AF7</f>
        <v>203246666</v>
      </c>
      <c r="V4" s="338">
        <f t="shared" si="1"/>
        <v>1</v>
      </c>
    </row>
    <row r="5" spans="1:23" ht="24" x14ac:dyDescent="0.35">
      <c r="A5" s="115" t="s">
        <v>816</v>
      </c>
      <c r="B5" s="116">
        <v>0.25</v>
      </c>
      <c r="C5" s="123">
        <v>871000000</v>
      </c>
      <c r="D5" s="123">
        <v>871000000</v>
      </c>
      <c r="E5" s="123">
        <v>339366387</v>
      </c>
      <c r="F5" s="133">
        <f t="shared" si="0"/>
        <v>0.38962845809414465</v>
      </c>
      <c r="G5" s="176">
        <f>+IDARTES!N6</f>
        <v>0.3125</v>
      </c>
      <c r="H5" s="90">
        <f>+IDARTES!Y6</f>
        <v>871000000</v>
      </c>
      <c r="I5" s="90">
        <f>+IDARTES!Z6</f>
        <v>559517972</v>
      </c>
      <c r="J5" s="177">
        <f t="shared" si="2"/>
        <v>0.64238573134328358</v>
      </c>
      <c r="L5" s="115" t="s">
        <v>816</v>
      </c>
      <c r="M5" s="176">
        <f>IDARTES!Q6</f>
        <v>0.875</v>
      </c>
      <c r="N5" s="90">
        <v>881000000</v>
      </c>
      <c r="O5" s="90">
        <v>662517972</v>
      </c>
      <c r="P5" s="177">
        <f t="shared" si="3"/>
        <v>0.75200677866061294</v>
      </c>
      <c r="R5" s="115" t="s">
        <v>816</v>
      </c>
      <c r="S5" s="338">
        <f>IDARTES!T6</f>
        <v>1</v>
      </c>
      <c r="T5" s="339">
        <f>IDARTES!AE6</f>
        <v>881000000</v>
      </c>
      <c r="U5" s="339">
        <f>IDARTES!AF6</f>
        <v>664465728.50162864</v>
      </c>
      <c r="V5" s="340">
        <f t="shared" si="1"/>
        <v>0.75421762599503817</v>
      </c>
    </row>
    <row r="6" spans="1:23" ht="24" x14ac:dyDescent="0.35">
      <c r="A6" s="115" t="s">
        <v>817</v>
      </c>
      <c r="B6" s="116">
        <v>0.08</v>
      </c>
      <c r="C6" s="123">
        <v>1125640000</v>
      </c>
      <c r="D6" s="123">
        <v>1125320000</v>
      </c>
      <c r="E6" s="123">
        <v>610783844</v>
      </c>
      <c r="F6" s="133">
        <f t="shared" si="0"/>
        <v>0.5427645860732947</v>
      </c>
      <c r="G6" s="176">
        <f>+IDRD!N6</f>
        <v>0.4508695652173913</v>
      </c>
      <c r="H6" s="90">
        <f>+IDRD!Y6</f>
        <v>1126129600</v>
      </c>
      <c r="I6" s="90">
        <f>+IDRD!Z6</f>
        <v>792288532</v>
      </c>
      <c r="J6" s="177">
        <f t="shared" si="2"/>
        <v>0.70355004610481775</v>
      </c>
      <c r="L6" s="115" t="s">
        <v>817</v>
      </c>
      <c r="M6" s="176">
        <f>IDRD!Q6</f>
        <v>0.98891304347826092</v>
      </c>
      <c r="N6" s="90">
        <v>1126552000</v>
      </c>
      <c r="O6" s="90">
        <v>817056959</v>
      </c>
      <c r="P6" s="177">
        <f t="shared" si="3"/>
        <v>0.72527229901504764</v>
      </c>
      <c r="R6" s="115" t="s">
        <v>817</v>
      </c>
      <c r="S6" s="338">
        <f>IDRD!T6</f>
        <v>0.99891304347826093</v>
      </c>
      <c r="T6" s="339">
        <f>IDRD!AE6</f>
        <v>843167686</v>
      </c>
      <c r="U6" s="339">
        <f>IDRD!AF6</f>
        <v>843167160.69889605</v>
      </c>
      <c r="V6" s="338">
        <f t="shared" si="1"/>
        <v>0.99999937699094421</v>
      </c>
    </row>
    <row r="7" spans="1:23" ht="24" x14ac:dyDescent="0.35">
      <c r="A7" s="115" t="s">
        <v>818</v>
      </c>
      <c r="B7" s="116">
        <v>0.23</v>
      </c>
      <c r="C7" s="123">
        <v>906630578</v>
      </c>
      <c r="D7" s="123">
        <v>906630578</v>
      </c>
      <c r="E7" s="123">
        <v>112720119</v>
      </c>
      <c r="F7" s="133">
        <f t="shared" si="0"/>
        <v>0.1243286093975092</v>
      </c>
      <c r="G7" s="176">
        <f>+IPES!N10</f>
        <v>0.732445652173913</v>
      </c>
      <c r="H7" s="90">
        <f>+IPES!Y10</f>
        <v>906630578</v>
      </c>
      <c r="I7" s="90">
        <f>+IPES!Z10</f>
        <v>371981463</v>
      </c>
      <c r="J7" s="177">
        <f t="shared" si="2"/>
        <v>0.4102900034770281</v>
      </c>
      <c r="L7" s="115" t="s">
        <v>818</v>
      </c>
      <c r="M7" s="176">
        <f>IPES!Q10</f>
        <v>0.96250000000000002</v>
      </c>
      <c r="N7" s="90">
        <v>906630578</v>
      </c>
      <c r="O7" s="90">
        <v>606086885.41999996</v>
      </c>
      <c r="P7" s="177">
        <f t="shared" si="3"/>
        <v>0.66850479139696517</v>
      </c>
      <c r="R7" s="117" t="s">
        <v>818</v>
      </c>
      <c r="S7" s="338">
        <f>IPES!T10</f>
        <v>0.97499999999999998</v>
      </c>
      <c r="T7" s="339">
        <f>IPES!AE10</f>
        <v>906630578</v>
      </c>
      <c r="U7" s="339">
        <f>IPES!AF10</f>
        <v>743179324.55555558</v>
      </c>
      <c r="V7" s="338">
        <f t="shared" si="1"/>
        <v>0.81971570625269119</v>
      </c>
    </row>
    <row r="8" spans="1:23" ht="36" x14ac:dyDescent="0.35">
      <c r="A8" s="115" t="s">
        <v>819</v>
      </c>
      <c r="B8" s="116">
        <v>0.63</v>
      </c>
      <c r="C8" s="123">
        <v>2818203000</v>
      </c>
      <c r="D8" s="123">
        <v>2638203000</v>
      </c>
      <c r="E8" s="123">
        <v>2190341032</v>
      </c>
      <c r="F8" s="133">
        <f t="shared" si="0"/>
        <v>0.83023976244436082</v>
      </c>
      <c r="G8" s="176">
        <f>+IDIPRON!N8</f>
        <v>0.76054102883371177</v>
      </c>
      <c r="H8" s="90">
        <f>+IDIPRON!Y8</f>
        <v>2638203000</v>
      </c>
      <c r="I8" s="90">
        <f>+IDIPRON!Z8</f>
        <v>2529023978</v>
      </c>
      <c r="J8" s="177">
        <f t="shared" si="2"/>
        <v>0.9586161406078304</v>
      </c>
      <c r="L8" s="115" t="s">
        <v>819</v>
      </c>
      <c r="M8" s="176">
        <f>IDIPRON!Q8</f>
        <v>0.81331331331331336</v>
      </c>
      <c r="N8" s="90">
        <v>3532738800</v>
      </c>
      <c r="O8" s="90">
        <v>3489775396</v>
      </c>
      <c r="P8" s="177">
        <f t="shared" si="3"/>
        <v>0.98783849969321258</v>
      </c>
      <c r="R8" s="115" t="s">
        <v>820</v>
      </c>
      <c r="S8" s="338">
        <f>IDIPRON!T8</f>
        <v>0.81331331331331336</v>
      </c>
      <c r="T8" s="339">
        <f>IDIPRON!AE8</f>
        <v>3532738800</v>
      </c>
      <c r="U8" s="339">
        <f>IDIPRON!AF8</f>
        <v>3489775396</v>
      </c>
      <c r="V8" s="338">
        <f t="shared" si="1"/>
        <v>0.98783849969321258</v>
      </c>
    </row>
    <row r="9" spans="1:23" ht="24" x14ac:dyDescent="0.35">
      <c r="A9" s="115" t="s">
        <v>821</v>
      </c>
      <c r="B9" s="116">
        <v>0.78</v>
      </c>
      <c r="C9" s="123">
        <v>43500000</v>
      </c>
      <c r="D9" s="123">
        <v>43500000</v>
      </c>
      <c r="E9" s="123">
        <v>35545584</v>
      </c>
      <c r="F9" s="133">
        <f t="shared" si="0"/>
        <v>0.81713986206896549</v>
      </c>
      <c r="G9" s="176">
        <f>+OFB!N3</f>
        <v>0.92194403534609726</v>
      </c>
      <c r="H9" s="90">
        <f>+OFB!Y3</f>
        <v>43500000</v>
      </c>
      <c r="I9" s="90">
        <f>+OFB!Z3</f>
        <v>40104064</v>
      </c>
      <c r="J9" s="177">
        <f t="shared" si="2"/>
        <v>0.92193250574712649</v>
      </c>
      <c r="L9" s="115" t="s">
        <v>821</v>
      </c>
      <c r="M9" s="176">
        <f>OFB!Q3</f>
        <v>1</v>
      </c>
      <c r="N9" s="90">
        <v>43500000</v>
      </c>
      <c r="O9" s="90">
        <v>43189070</v>
      </c>
      <c r="P9" s="177">
        <f t="shared" si="3"/>
        <v>0.99285218390804597</v>
      </c>
      <c r="R9" s="115" t="s">
        <v>821</v>
      </c>
      <c r="S9" s="338">
        <f>OFB!T3</f>
        <v>1</v>
      </c>
      <c r="T9" s="339">
        <f>OFB!AE3</f>
        <v>43994098.904191621</v>
      </c>
      <c r="U9" s="339">
        <f>OFB!AF3</f>
        <v>43972100.904191621</v>
      </c>
      <c r="V9" s="338">
        <f t="shared" si="1"/>
        <v>0.99949997839374083</v>
      </c>
    </row>
    <row r="10" spans="1:23" ht="24" x14ac:dyDescent="0.35">
      <c r="A10" s="117" t="s">
        <v>822</v>
      </c>
      <c r="B10" s="116">
        <v>0.33</v>
      </c>
      <c r="C10" s="123">
        <v>724636000</v>
      </c>
      <c r="D10" s="123">
        <v>724636000</v>
      </c>
      <c r="E10" s="123">
        <v>207205434</v>
      </c>
      <c r="F10" s="133">
        <f t="shared" si="0"/>
        <v>0.28594416231045655</v>
      </c>
      <c r="G10" s="176">
        <f>+SDCRD!N5</f>
        <v>0.66666666666666663</v>
      </c>
      <c r="H10" s="90">
        <f>+SDCRD!Y5</f>
        <v>853204787</v>
      </c>
      <c r="I10" s="90">
        <f>+SDCRD!Z5</f>
        <v>305205434</v>
      </c>
      <c r="J10" s="177">
        <f t="shared" si="2"/>
        <v>0.35771650446682268</v>
      </c>
      <c r="L10" s="117" t="s">
        <v>822</v>
      </c>
      <c r="M10" s="176">
        <f>SDCRD!Q5</f>
        <v>0.66666666666666663</v>
      </c>
      <c r="N10" s="90">
        <v>339586567</v>
      </c>
      <c r="O10" s="90">
        <v>175675567</v>
      </c>
      <c r="P10" s="177">
        <f t="shared" si="3"/>
        <v>0.5173218968935247</v>
      </c>
      <c r="R10" s="117" t="s">
        <v>822</v>
      </c>
      <c r="S10" s="338">
        <f>SDCRD!T5</f>
        <v>1</v>
      </c>
      <c r="T10" s="339">
        <f>SDCRD!AE5</f>
        <v>339586567</v>
      </c>
      <c r="U10" s="339">
        <f>SDCRD!AF5</f>
        <v>336756967</v>
      </c>
      <c r="V10" s="338">
        <f t="shared" ref="V10:V20" si="4">U10/T10</f>
        <v>0.99166751492852778</v>
      </c>
    </row>
    <row r="11" spans="1:23" ht="24" x14ac:dyDescent="0.35">
      <c r="A11" s="115" t="s">
        <v>823</v>
      </c>
      <c r="B11" s="116">
        <v>0.9</v>
      </c>
      <c r="C11" s="123">
        <v>342470528153</v>
      </c>
      <c r="D11" s="123">
        <v>348357028364</v>
      </c>
      <c r="E11" s="123">
        <v>97796645225</v>
      </c>
      <c r="F11" s="133">
        <f t="shared" si="0"/>
        <v>0.2807368224613852</v>
      </c>
      <c r="G11" s="178">
        <f>+SED!N13</f>
        <v>0.99924868519909849</v>
      </c>
      <c r="H11" s="90">
        <f>+SED!Y13</f>
        <v>351889013383</v>
      </c>
      <c r="I11" s="90">
        <f>+SED!Z13</f>
        <v>195702963507</v>
      </c>
      <c r="J11" s="177">
        <f t="shared" si="2"/>
        <v>0.55614968374700202</v>
      </c>
      <c r="L11" s="115" t="s">
        <v>823</v>
      </c>
      <c r="M11" s="178">
        <f>SED!Q13</f>
        <v>0.99924868519909849</v>
      </c>
      <c r="N11" s="90">
        <v>352009315702</v>
      </c>
      <c r="O11" s="90">
        <v>255837077063</v>
      </c>
      <c r="P11" s="177">
        <f t="shared" si="3"/>
        <v>0.72679064346008282</v>
      </c>
      <c r="R11" s="115" t="s">
        <v>823</v>
      </c>
      <c r="S11" s="338">
        <f>SED!T13</f>
        <v>0.99924868519909849</v>
      </c>
      <c r="T11" s="339">
        <f>SED!AE13</f>
        <v>350796050098.01392</v>
      </c>
      <c r="U11" s="339">
        <f>SED!AF13</f>
        <v>349922593566.35498</v>
      </c>
      <c r="V11" s="338">
        <f t="shared" si="4"/>
        <v>0.99751007307119088</v>
      </c>
    </row>
    <row r="12" spans="1:23" ht="24" x14ac:dyDescent="0.35">
      <c r="A12" s="115" t="s">
        <v>824</v>
      </c>
      <c r="B12" s="116">
        <v>0.15</v>
      </c>
      <c r="C12" s="123">
        <v>1146340997</v>
      </c>
      <c r="D12" s="123">
        <v>1146341001</v>
      </c>
      <c r="E12" s="123">
        <v>329880703</v>
      </c>
      <c r="F12" s="133">
        <f t="shared" si="0"/>
        <v>0.28776838891065715</v>
      </c>
      <c r="G12" s="178">
        <f>+SDDE!N15</f>
        <v>0.55198717948717946</v>
      </c>
      <c r="H12" s="179">
        <f>+SDDE!Y15</f>
        <v>1152190185</v>
      </c>
      <c r="I12" s="179">
        <f>+SDDE!Z15</f>
        <v>915517625</v>
      </c>
      <c r="J12" s="177">
        <f t="shared" si="2"/>
        <v>0.79458898098494046</v>
      </c>
      <c r="L12" s="115" t="s">
        <v>824</v>
      </c>
      <c r="M12" s="178">
        <f>SDDE!Q15</f>
        <v>0.61641025641025649</v>
      </c>
      <c r="N12" s="229">
        <v>6028684480</v>
      </c>
      <c r="O12" s="229">
        <v>4250222558.4000001</v>
      </c>
      <c r="P12" s="177">
        <f t="shared" si="3"/>
        <v>0.70500000000000007</v>
      </c>
      <c r="R12" s="115" t="s">
        <v>825</v>
      </c>
      <c r="S12" s="338">
        <f>UDJFC!U2</f>
        <v>1</v>
      </c>
      <c r="T12" s="341">
        <f>UDJFC!AI2</f>
        <v>6028684480</v>
      </c>
      <c r="U12" s="341">
        <f>UDJFC!AJ2</f>
        <v>4914583588</v>
      </c>
      <c r="V12" s="338">
        <f t="shared" si="4"/>
        <v>0.81519999998407611</v>
      </c>
    </row>
    <row r="13" spans="1:23" ht="72.5" x14ac:dyDescent="0.35">
      <c r="A13" s="115" t="s">
        <v>826</v>
      </c>
      <c r="B13" s="116">
        <v>0.1</v>
      </c>
      <c r="C13" s="123">
        <v>306210375</v>
      </c>
      <c r="D13" s="123">
        <v>499034741</v>
      </c>
      <c r="E13" s="123">
        <v>190387172</v>
      </c>
      <c r="F13" s="133">
        <f t="shared" si="0"/>
        <v>0.38151085757774927</v>
      </c>
      <c r="G13" s="178">
        <f>+SDG!N15</f>
        <v>0.18915384615384617</v>
      </c>
      <c r="H13" s="179">
        <f>+SDG!Y15</f>
        <v>528518272</v>
      </c>
      <c r="I13" s="179">
        <f>+SDG!Z15</f>
        <v>396318841</v>
      </c>
      <c r="J13" s="177">
        <f t="shared" si="2"/>
        <v>0.74986781346322118</v>
      </c>
      <c r="L13" s="115" t="s">
        <v>826</v>
      </c>
      <c r="M13" s="178">
        <f>SDG!Q15</f>
        <v>0.34976923076923083</v>
      </c>
      <c r="N13" s="179">
        <v>1081718805</v>
      </c>
      <c r="O13" s="179">
        <v>989977400</v>
      </c>
      <c r="P13" s="177">
        <f t="shared" si="3"/>
        <v>0.91518922979248751</v>
      </c>
      <c r="R13" s="115" t="s">
        <v>824</v>
      </c>
      <c r="S13" s="342">
        <f>SDDE!T15</f>
        <v>0.69884615384615389</v>
      </c>
      <c r="T13" s="343">
        <f>SDDE!AE15</f>
        <v>1212114824.8199711</v>
      </c>
      <c r="U13" s="343">
        <f>SDDE!AF15</f>
        <v>1206616824.8199706</v>
      </c>
      <c r="V13" s="344">
        <f t="shared" si="4"/>
        <v>0.99546412609810542</v>
      </c>
      <c r="W13" s="320" t="s">
        <v>827</v>
      </c>
    </row>
    <row r="14" spans="1:23" ht="43.5" x14ac:dyDescent="0.35">
      <c r="A14" s="115" t="s">
        <v>828</v>
      </c>
      <c r="B14" s="116">
        <v>0.56999999999999995</v>
      </c>
      <c r="C14" s="123">
        <v>63773761618</v>
      </c>
      <c r="D14" s="123">
        <v>63773761618</v>
      </c>
      <c r="E14" s="123">
        <v>13164017032.818817</v>
      </c>
      <c r="F14" s="133">
        <f t="shared" si="0"/>
        <v>0.20641744659300923</v>
      </c>
      <c r="G14" s="178">
        <f>+SDIS!N42</f>
        <v>0.61582749250663371</v>
      </c>
      <c r="H14" s="179">
        <f>+SDIS!Y42</f>
        <v>62216680717.091438</v>
      </c>
      <c r="I14" s="179">
        <f>+SDIS!Z42</f>
        <v>23444933620.518208</v>
      </c>
      <c r="J14" s="177">
        <f t="shared" si="2"/>
        <v>0.37682713623257774</v>
      </c>
      <c r="L14" s="115" t="s">
        <v>828</v>
      </c>
      <c r="M14" s="178">
        <f>SDIS!Q42</f>
        <v>0.78448424497197589</v>
      </c>
      <c r="N14" s="179">
        <v>560846354</v>
      </c>
      <c r="O14" s="179">
        <v>533552935</v>
      </c>
      <c r="P14" s="177">
        <f t="shared" si="3"/>
        <v>0.95133530100473829</v>
      </c>
      <c r="R14" s="115" t="s">
        <v>826</v>
      </c>
      <c r="S14" s="345">
        <f>SDG!T15</f>
        <v>0.53800000000000003</v>
      </c>
      <c r="T14" s="346">
        <f>SDG!AE15</f>
        <v>842880612.33333337</v>
      </c>
      <c r="U14" s="346">
        <f>SDG!AF15</f>
        <v>824254503.33333337</v>
      </c>
      <c r="V14" s="347">
        <f t="shared" si="4"/>
        <v>0.97790184193650198</v>
      </c>
      <c r="W14" s="320" t="s">
        <v>829</v>
      </c>
    </row>
    <row r="15" spans="1:23" ht="58" x14ac:dyDescent="0.35">
      <c r="A15" s="115" t="s">
        <v>830</v>
      </c>
      <c r="B15" s="116">
        <v>0.32</v>
      </c>
      <c r="C15" s="123">
        <v>1625069000</v>
      </c>
      <c r="D15" s="123">
        <v>1752528497</v>
      </c>
      <c r="E15" s="123">
        <v>1321827276</v>
      </c>
      <c r="F15" s="133">
        <f t="shared" si="0"/>
        <v>0.7542401040911576</v>
      </c>
      <c r="G15" s="178">
        <f>+SDM!N7</f>
        <v>0.43279329608938549</v>
      </c>
      <c r="H15" s="179">
        <f>+SDM!Y7</f>
        <v>1752528497</v>
      </c>
      <c r="I15" s="179">
        <f>+SDM!Z7</f>
        <v>1350947276</v>
      </c>
      <c r="J15" s="177">
        <f t="shared" si="2"/>
        <v>0.77085609638449148</v>
      </c>
      <c r="L15" s="115" t="s">
        <v>830</v>
      </c>
      <c r="M15" s="178">
        <f>SDM!Q7</f>
        <v>0.68592976855546683</v>
      </c>
      <c r="N15" s="179">
        <v>62154973861.474052</v>
      </c>
      <c r="O15" s="179">
        <v>46787431148.211319</v>
      </c>
      <c r="P15" s="177">
        <f t="shared" si="3"/>
        <v>0.752754417570625</v>
      </c>
      <c r="R15" s="115" t="s">
        <v>828</v>
      </c>
      <c r="S15" s="342">
        <f>SDIS!T42</f>
        <v>0.86880393735272265</v>
      </c>
      <c r="T15" s="343">
        <f>SDIS!AE42</f>
        <v>62779540814.927391</v>
      </c>
      <c r="U15" s="343">
        <f>SDIS!AF42</f>
        <v>62779540814.927391</v>
      </c>
      <c r="V15" s="344">
        <f t="shared" si="4"/>
        <v>1</v>
      </c>
      <c r="W15" s="320" t="s">
        <v>831</v>
      </c>
    </row>
    <row r="16" spans="1:23" ht="60" x14ac:dyDescent="0.35">
      <c r="A16" s="115" t="s">
        <v>832</v>
      </c>
      <c r="B16" s="116">
        <v>0</v>
      </c>
      <c r="C16" s="118" t="s">
        <v>147</v>
      </c>
      <c r="D16" s="118" t="s">
        <v>147</v>
      </c>
      <c r="E16" s="118" t="s">
        <v>147</v>
      </c>
      <c r="F16" s="133" t="s">
        <v>833</v>
      </c>
      <c r="G16" s="178">
        <f>+SDP!N5</f>
        <v>0.3666666666666667</v>
      </c>
      <c r="H16" s="118" t="s">
        <v>147</v>
      </c>
      <c r="I16" s="118" t="s">
        <v>147</v>
      </c>
      <c r="J16" s="172" t="s">
        <v>833</v>
      </c>
      <c r="L16" s="115" t="s">
        <v>832</v>
      </c>
      <c r="M16" s="178">
        <f>SDP!Q5</f>
        <v>0.52</v>
      </c>
      <c r="N16" s="179">
        <v>1752528497</v>
      </c>
      <c r="O16" s="179">
        <v>1748273622</v>
      </c>
      <c r="P16" s="177">
        <f t="shared" si="3"/>
        <v>0.99757215074831396</v>
      </c>
      <c r="R16" s="117" t="s">
        <v>830</v>
      </c>
      <c r="S16" s="338">
        <f>SDM!T7</f>
        <v>0.93882681564245796</v>
      </c>
      <c r="T16" s="339">
        <f>SDM!AE7</f>
        <v>1936925427</v>
      </c>
      <c r="U16" s="339">
        <f>SDM!AF7</f>
        <v>1936925427</v>
      </c>
      <c r="V16" s="338">
        <f t="shared" si="4"/>
        <v>1</v>
      </c>
      <c r="W16" s="319" t="s">
        <v>834</v>
      </c>
    </row>
    <row r="17" spans="1:23" ht="24" x14ac:dyDescent="0.35">
      <c r="A17" s="115" t="s">
        <v>835</v>
      </c>
      <c r="B17" s="116">
        <v>0.79</v>
      </c>
      <c r="C17" s="123">
        <v>167359000000</v>
      </c>
      <c r="D17" s="123">
        <v>167375439472</v>
      </c>
      <c r="E17" s="123">
        <v>33777075943</v>
      </c>
      <c r="F17" s="133">
        <f>E17/D17</f>
        <v>0.2018042554484257</v>
      </c>
      <c r="G17" s="178">
        <f>+SDS!N16</f>
        <v>0.90500000000000003</v>
      </c>
      <c r="H17" s="179">
        <f>+SDS!Y16</f>
        <v>167524435782</v>
      </c>
      <c r="I17" s="179">
        <f>+SDS!Z16</f>
        <v>74442474738</v>
      </c>
      <c r="J17" s="177">
        <f t="shared" si="2"/>
        <v>0.44436785827992398</v>
      </c>
      <c r="L17" s="115" t="s">
        <v>835</v>
      </c>
      <c r="M17" s="178">
        <f>SDS!Q16</f>
        <v>0.9464285714285714</v>
      </c>
      <c r="N17" s="118" t="s">
        <v>147</v>
      </c>
      <c r="O17" s="118" t="s">
        <v>147</v>
      </c>
      <c r="P17" s="177" t="s">
        <v>836</v>
      </c>
      <c r="R17" s="115" t="s">
        <v>832</v>
      </c>
      <c r="S17" s="348">
        <f>SDP!T5</f>
        <v>0.83333333333333337</v>
      </c>
      <c r="T17" s="349" t="s">
        <v>837</v>
      </c>
      <c r="U17" s="349" t="s">
        <v>837</v>
      </c>
      <c r="V17" s="349" t="s">
        <v>837</v>
      </c>
      <c r="W17" s="319"/>
    </row>
    <row r="18" spans="1:23" ht="130.5" x14ac:dyDescent="0.35">
      <c r="A18" s="115" t="s">
        <v>838</v>
      </c>
      <c r="B18" s="116">
        <v>0.32</v>
      </c>
      <c r="C18" s="124">
        <v>184071300</v>
      </c>
      <c r="D18" s="124">
        <v>184071300</v>
      </c>
      <c r="E18" s="124">
        <v>184071300</v>
      </c>
      <c r="F18" s="133">
        <f>E18/D18</f>
        <v>1</v>
      </c>
      <c r="G18" s="178">
        <f>+SDSCJ!N4</f>
        <v>0.54166666666666674</v>
      </c>
      <c r="H18" s="179">
        <f>+SDSCJ!Y4</f>
        <v>184071300</v>
      </c>
      <c r="I18" s="179">
        <f>+SDSCJ!Z4</f>
        <v>184071300</v>
      </c>
      <c r="J18" s="177">
        <f t="shared" si="2"/>
        <v>1</v>
      </c>
      <c r="L18" s="115" t="s">
        <v>838</v>
      </c>
      <c r="M18" s="178">
        <f>SDSCJ!Q4</f>
        <v>0.86029411764705888</v>
      </c>
      <c r="N18" s="179">
        <v>167393435783</v>
      </c>
      <c r="O18" s="179">
        <v>107253469224</v>
      </c>
      <c r="P18" s="177">
        <f t="shared" si="3"/>
        <v>0.64072685241396043</v>
      </c>
      <c r="R18" s="117" t="s">
        <v>835</v>
      </c>
      <c r="S18" s="342">
        <f>SDS!T16</f>
        <v>1</v>
      </c>
      <c r="T18" s="343">
        <f>SDS!AE16</f>
        <v>166396162907</v>
      </c>
      <c r="U18" s="343">
        <f>SDS!AF16</f>
        <v>140764835195</v>
      </c>
      <c r="V18" s="344">
        <f t="shared" si="4"/>
        <v>0.84596202662241959</v>
      </c>
      <c r="W18" s="320" t="s">
        <v>839</v>
      </c>
    </row>
    <row r="19" spans="1:23" ht="36" x14ac:dyDescent="0.35">
      <c r="A19" s="115" t="s">
        <v>840</v>
      </c>
      <c r="B19" s="116">
        <v>0.2</v>
      </c>
      <c r="C19" s="123">
        <v>335311000</v>
      </c>
      <c r="D19" s="123">
        <v>246728000</v>
      </c>
      <c r="E19" s="123">
        <v>136107000</v>
      </c>
      <c r="F19" s="133">
        <f>E19/D19</f>
        <v>0.55164796861320964</v>
      </c>
      <c r="G19" s="178">
        <f>+SDHT!N8</f>
        <v>0.2775842044134727</v>
      </c>
      <c r="H19" s="179">
        <f>+SDHT!Y8</f>
        <v>302728000</v>
      </c>
      <c r="I19" s="179">
        <f>+SDHT!Z8</f>
        <v>198249267</v>
      </c>
      <c r="J19" s="177">
        <f t="shared" si="2"/>
        <v>0.65487588528315843</v>
      </c>
      <c r="L19" s="115" t="s">
        <v>840</v>
      </c>
      <c r="M19" s="178">
        <f>SDHT!Q8</f>
        <v>0.48888888888888893</v>
      </c>
      <c r="N19" s="179">
        <v>184071300</v>
      </c>
      <c r="O19" s="179">
        <v>184071300</v>
      </c>
      <c r="P19" s="177">
        <f t="shared" si="3"/>
        <v>1</v>
      </c>
      <c r="R19" s="115" t="s">
        <v>838</v>
      </c>
      <c r="S19" s="338">
        <f>SDSCJ!T4</f>
        <v>1</v>
      </c>
      <c r="T19" s="339">
        <f>SDSCJ!AE4</f>
        <v>184071300</v>
      </c>
      <c r="U19" s="339">
        <f>SDSCJ!AF4</f>
        <v>184071300</v>
      </c>
      <c r="V19" s="338">
        <f t="shared" si="4"/>
        <v>1</v>
      </c>
    </row>
    <row r="20" spans="1:23" ht="73" thickBot="1" x14ac:dyDescent="0.4">
      <c r="A20" s="128" t="s">
        <v>27</v>
      </c>
      <c r="B20" s="129">
        <v>0.46</v>
      </c>
      <c r="C20" s="130">
        <f>SUM(C2:C19)</f>
        <v>620952731882</v>
      </c>
      <c r="D20" s="130">
        <f>SUM(D2:D19)</f>
        <v>626957292432</v>
      </c>
      <c r="E20" s="130">
        <f>SUM(E2:E19)</f>
        <v>166155397528.81882</v>
      </c>
      <c r="F20" s="131">
        <f>E20/D20</f>
        <v>0.26501868553804259</v>
      </c>
      <c r="G20" s="181">
        <v>0.63380000000000003</v>
      </c>
      <c r="H20" s="180">
        <f>SUM(H2:H19)</f>
        <v>629301060628.09143</v>
      </c>
      <c r="I20" s="180">
        <f>SUM(I2:I19)</f>
        <v>323126969439.51819</v>
      </c>
      <c r="J20" s="182">
        <f>I20/H20</f>
        <v>0.51346960883398529</v>
      </c>
      <c r="L20" s="128" t="s">
        <v>27</v>
      </c>
      <c r="M20" s="209">
        <f>AVERAGE(M2:M19)</f>
        <v>0.79208485753680602</v>
      </c>
      <c r="N20" s="179">
        <v>12695431904</v>
      </c>
      <c r="O20" s="179">
        <v>12695431904</v>
      </c>
      <c r="P20" s="177">
        <f t="shared" si="3"/>
        <v>1</v>
      </c>
      <c r="R20" s="115" t="s">
        <v>840</v>
      </c>
      <c r="S20" s="342">
        <f>SDHT!T8</f>
        <v>0.6588385598141695</v>
      </c>
      <c r="T20" s="343">
        <f>SDHT!AE8</f>
        <v>18490948902</v>
      </c>
      <c r="U20" s="343">
        <f>SDHT!AF8</f>
        <v>18490948902</v>
      </c>
      <c r="V20" s="344">
        <f t="shared" si="4"/>
        <v>1</v>
      </c>
      <c r="W20" s="320" t="s">
        <v>827</v>
      </c>
    </row>
    <row r="21" spans="1:23" ht="15" thickBot="1" x14ac:dyDescent="0.4">
      <c r="N21" s="180">
        <v>654482984899.47412</v>
      </c>
      <c r="O21" s="180">
        <v>472730767113.03131</v>
      </c>
      <c r="P21" s="177">
        <f>O21/N21</f>
        <v>0.72229649665474616</v>
      </c>
      <c r="R21" s="128" t="s">
        <v>27</v>
      </c>
      <c r="S21" s="182">
        <f>AVERAGE(S2:S20)</f>
        <v>0.90645764581847033</v>
      </c>
      <c r="T21" s="180">
        <f>SUM(T2:T20)</f>
        <v>659663479788.86548</v>
      </c>
      <c r="U21" s="180">
        <f>SUM(U2:U20)</f>
        <v>631114167977.7959</v>
      </c>
      <c r="V21" s="182">
        <f>U21/T21</f>
        <v>0.9567214000990214</v>
      </c>
    </row>
    <row r="22" spans="1:23" ht="15" thickBot="1" x14ac:dyDescent="0.4">
      <c r="S22" s="353">
        <v>0.86</v>
      </c>
    </row>
    <row r="23" spans="1:23" ht="84.5" thickBot="1" x14ac:dyDescent="0.4">
      <c r="A23" s="142" t="s">
        <v>841</v>
      </c>
      <c r="B23" s="143" t="s">
        <v>52</v>
      </c>
      <c r="C23" s="144" t="s">
        <v>842</v>
      </c>
      <c r="D23" s="143" t="s">
        <v>843</v>
      </c>
      <c r="E23" s="143" t="s">
        <v>806</v>
      </c>
      <c r="F23" s="143" t="s">
        <v>802</v>
      </c>
      <c r="G23" s="183" t="s">
        <v>56</v>
      </c>
      <c r="H23" s="170" t="s">
        <v>57</v>
      </c>
      <c r="I23" s="170" t="s">
        <v>58</v>
      </c>
      <c r="J23" s="145" t="s">
        <v>802</v>
      </c>
      <c r="L23" s="142" t="s">
        <v>841</v>
      </c>
      <c r="M23" s="183" t="s">
        <v>56</v>
      </c>
      <c r="N23" s="170" t="s">
        <v>57</v>
      </c>
      <c r="O23" s="170" t="s">
        <v>58</v>
      </c>
      <c r="P23" s="145" t="s">
        <v>844</v>
      </c>
      <c r="R23" s="221" t="s">
        <v>841</v>
      </c>
      <c r="S23" s="3" t="s">
        <v>810</v>
      </c>
      <c r="T23" s="224" t="s">
        <v>811</v>
      </c>
      <c r="U23" s="224" t="s">
        <v>845</v>
      </c>
      <c r="V23" s="225" t="s">
        <v>846</v>
      </c>
    </row>
    <row r="24" spans="1:23" x14ac:dyDescent="0.35">
      <c r="A24" s="119" t="s">
        <v>94</v>
      </c>
      <c r="B24" s="184">
        <v>586992073930</v>
      </c>
      <c r="C24" s="174">
        <v>593450349786</v>
      </c>
      <c r="D24" s="174">
        <v>156988088627.81882</v>
      </c>
      <c r="E24" s="185">
        <f t="shared" ref="E24:E29" si="5">D24/C24</f>
        <v>0.26453449506673843</v>
      </c>
      <c r="F24" s="186">
        <v>0.65</v>
      </c>
      <c r="G24" s="174">
        <v>596804750255.09143</v>
      </c>
      <c r="H24" s="174">
        <v>300640755795.51819</v>
      </c>
      <c r="I24" s="187">
        <f>H24/G24</f>
        <v>0.50375060799535476</v>
      </c>
      <c r="J24" s="175">
        <v>0.74</v>
      </c>
      <c r="L24" s="119" t="s">
        <v>94</v>
      </c>
      <c r="M24" s="174">
        <v>596804750255.09143</v>
      </c>
      <c r="N24" s="174">
        <v>300640755795.51819</v>
      </c>
      <c r="O24" s="187">
        <v>0.50375060799535476</v>
      </c>
      <c r="P24" s="175">
        <v>0.71</v>
      </c>
      <c r="R24" s="115" t="s">
        <v>94</v>
      </c>
      <c r="S24" s="270">
        <f>'[1]ASISTENCIA Y  ATENCIÓN '!$F$87</f>
        <v>597440604468.26123</v>
      </c>
      <c r="T24" s="270">
        <f>'[1]ASISTENCIA Y  ATENCIÓN '!$G$87</f>
        <v>570737697915.15784</v>
      </c>
      <c r="U24" s="269">
        <f>T24/S24</f>
        <v>0.95530449997306477</v>
      </c>
      <c r="V24" s="269">
        <f>'[1]ASISTENCIA Y  ATENCIÓN '!$D$87</f>
        <v>0.91299198631250422</v>
      </c>
    </row>
    <row r="25" spans="1:23" ht="24" x14ac:dyDescent="0.35">
      <c r="A25" s="115" t="s">
        <v>74</v>
      </c>
      <c r="B25" s="90">
        <v>5224251000</v>
      </c>
      <c r="C25" s="90">
        <v>4755176029</v>
      </c>
      <c r="D25" s="90">
        <v>1130941354</v>
      </c>
      <c r="E25" s="72">
        <f t="shared" si="5"/>
        <v>0.2378337514958061</v>
      </c>
      <c r="F25" s="188">
        <v>0.18</v>
      </c>
      <c r="G25" s="90">
        <v>3246313867</v>
      </c>
      <c r="H25" s="179">
        <v>1996376279</v>
      </c>
      <c r="I25" s="189">
        <f t="shared" ref="I25:I29" si="6">H25/G25</f>
        <v>0.61496711679480986</v>
      </c>
      <c r="J25" s="177">
        <v>0.45</v>
      </c>
      <c r="L25" s="115" t="s">
        <v>74</v>
      </c>
      <c r="M25" s="90">
        <v>3246313867</v>
      </c>
      <c r="N25" s="179">
        <v>1996376279</v>
      </c>
      <c r="O25" s="189">
        <v>0.61496711679480986</v>
      </c>
      <c r="P25" s="177">
        <v>0.45</v>
      </c>
      <c r="R25" s="115" t="s">
        <v>74</v>
      </c>
      <c r="S25" s="270">
        <f>'[1]MEMORIA PAZ Y RECON'!$F$13</f>
        <v>2950069421</v>
      </c>
      <c r="T25" s="270">
        <f>'[1]MEMORIA PAZ Y RECON'!$G$13</f>
        <v>2940515855</v>
      </c>
      <c r="U25" s="269">
        <f t="shared" ref="U25:U29" si="7">T25/S25</f>
        <v>0.99676157925912079</v>
      </c>
      <c r="V25" s="269">
        <f>'[1]MEMORIA PAZ Y RECON'!$D$13</f>
        <v>0.83333333333333337</v>
      </c>
    </row>
    <row r="26" spans="1:23" ht="36" x14ac:dyDescent="0.35">
      <c r="A26" s="115" t="s">
        <v>159</v>
      </c>
      <c r="B26" s="90">
        <v>4117082425</v>
      </c>
      <c r="C26" s="90">
        <v>3401450041</v>
      </c>
      <c r="D26" s="90">
        <v>1852569700</v>
      </c>
      <c r="E26" s="72">
        <f t="shared" si="5"/>
        <v>0.54464116117235661</v>
      </c>
      <c r="F26" s="188">
        <v>0.25</v>
      </c>
      <c r="G26" s="90">
        <v>3620837480</v>
      </c>
      <c r="H26" s="90">
        <v>2923009829</v>
      </c>
      <c r="I26" s="189">
        <f t="shared" si="6"/>
        <v>0.80727451733072542</v>
      </c>
      <c r="J26" s="177">
        <v>0.55000000000000004</v>
      </c>
      <c r="L26" s="115" t="s">
        <v>159</v>
      </c>
      <c r="M26" s="90">
        <v>3620837480</v>
      </c>
      <c r="N26" s="90">
        <v>2923009829</v>
      </c>
      <c r="O26" s="189">
        <v>0.80727451733072542</v>
      </c>
      <c r="P26" s="177">
        <v>0.55000000000000004</v>
      </c>
      <c r="R26" s="115" t="s">
        <v>159</v>
      </c>
      <c r="S26" s="270">
        <f>[1]PREVENCIÓN!$E$30</f>
        <v>3456907007.237525</v>
      </c>
      <c r="T26" s="270">
        <f>[1]PREVENCIÓN!$F$30</f>
        <v>3441226531.9364209</v>
      </c>
      <c r="U26" s="269">
        <f t="shared" si="7"/>
        <v>0.99546401587654088</v>
      </c>
      <c r="V26" s="269">
        <f>[1]PREVENCIÓN!$C$30</f>
        <v>0.96268737487808642</v>
      </c>
    </row>
    <row r="27" spans="1:23" x14ac:dyDescent="0.35">
      <c r="A27" s="115" t="s">
        <v>65</v>
      </c>
      <c r="B27" s="136">
        <v>18908721527</v>
      </c>
      <c r="C27" s="136">
        <v>18958279857</v>
      </c>
      <c r="D27" s="136">
        <v>3382220654</v>
      </c>
      <c r="E27" s="72">
        <f t="shared" si="5"/>
        <v>0.17840335091114168</v>
      </c>
      <c r="F27" s="188">
        <v>0.24</v>
      </c>
      <c r="G27" s="190">
        <v>19165560589</v>
      </c>
      <c r="H27" s="179">
        <v>14123775967</v>
      </c>
      <c r="I27" s="189">
        <f t="shared" si="6"/>
        <v>0.73693518649834255</v>
      </c>
      <c r="J27" s="177">
        <v>0.52</v>
      </c>
      <c r="L27" s="115" t="s">
        <v>65</v>
      </c>
      <c r="M27" s="190">
        <v>19165560589</v>
      </c>
      <c r="N27" s="179">
        <v>14118775967</v>
      </c>
      <c r="O27" s="189">
        <v>0.73667430187789118</v>
      </c>
      <c r="P27" s="177">
        <v>0.52</v>
      </c>
      <c r="R27" s="115" t="s">
        <v>65</v>
      </c>
      <c r="S27" s="271">
        <f>'[1]REPARACIÓN INTEGRAL '!$F$65</f>
        <v>49649250815.366669</v>
      </c>
      <c r="T27" s="271">
        <f>'[1]REPARACIÓN INTEGRAL '!$G$65</f>
        <v>47828079598.70163</v>
      </c>
      <c r="U27" s="269">
        <f t="shared" si="7"/>
        <v>0.96331926087993702</v>
      </c>
      <c r="V27" s="269">
        <f>'[1]REPARACIÓN INTEGRAL '!$D$65</f>
        <v>0.79767903807864615</v>
      </c>
    </row>
    <row r="28" spans="1:23" x14ac:dyDescent="0.35">
      <c r="A28" s="115" t="s">
        <v>81</v>
      </c>
      <c r="B28" s="56">
        <v>5710603000</v>
      </c>
      <c r="C28" s="90">
        <v>6392036719</v>
      </c>
      <c r="D28" s="90">
        <v>2800577193</v>
      </c>
      <c r="E28" s="72">
        <f t="shared" si="5"/>
        <v>0.43813534185049791</v>
      </c>
      <c r="F28" s="188">
        <v>0.48</v>
      </c>
      <c r="G28" s="179">
        <v>6453598437</v>
      </c>
      <c r="H28" s="179">
        <v>3443051569</v>
      </c>
      <c r="I28" s="189">
        <f t="shared" si="6"/>
        <v>0.5335088017345756</v>
      </c>
      <c r="J28" s="177">
        <v>0.61</v>
      </c>
      <c r="L28" s="115" t="s">
        <v>81</v>
      </c>
      <c r="M28" s="179">
        <v>6453598437</v>
      </c>
      <c r="N28" s="179">
        <v>3443051569</v>
      </c>
      <c r="O28" s="189">
        <v>0.5335088017345756</v>
      </c>
      <c r="P28" s="177">
        <v>0.61</v>
      </c>
      <c r="R28" s="115" t="s">
        <v>81</v>
      </c>
      <c r="S28" s="352">
        <f>'[1]TRANSVERSAL '!$E$26</f>
        <v>6166648077</v>
      </c>
      <c r="T28" s="270">
        <f>'[1]TRANSVERSAL '!$F$26</f>
        <v>6166648077</v>
      </c>
      <c r="U28" s="269">
        <f t="shared" si="7"/>
        <v>1</v>
      </c>
      <c r="V28" s="269">
        <f>'[1]TRANSVERSAL '!$C$26</f>
        <v>0.81428571428571428</v>
      </c>
    </row>
    <row r="29" spans="1:23" ht="15" thickBot="1" x14ac:dyDescent="0.4">
      <c r="A29" s="134" t="s">
        <v>27</v>
      </c>
      <c r="B29" s="135">
        <f>SUM(B24:B28)</f>
        <v>620952731882</v>
      </c>
      <c r="C29" s="135">
        <f>SUM(C24:C28)</f>
        <v>626957292432</v>
      </c>
      <c r="D29" s="135">
        <f>SUM(D24:D28)</f>
        <v>166154397528.81882</v>
      </c>
      <c r="E29" s="131">
        <f t="shared" si="5"/>
        <v>0.26501709053306843</v>
      </c>
      <c r="F29" s="191">
        <v>0.46</v>
      </c>
      <c r="G29" s="180">
        <f>SUM(G24:G28)</f>
        <v>629291060628.09143</v>
      </c>
      <c r="H29" s="180">
        <f>SUM(H24:H28)</f>
        <v>323126969439.51819</v>
      </c>
      <c r="I29" s="181">
        <f t="shared" si="6"/>
        <v>0.51347776832711911</v>
      </c>
      <c r="J29" s="182">
        <v>0.63380000000000003</v>
      </c>
      <c r="L29" s="134" t="s">
        <v>27</v>
      </c>
      <c r="M29" s="180">
        <v>629291060628.09143</v>
      </c>
      <c r="N29" s="180">
        <v>323121969439.51819</v>
      </c>
      <c r="O29" s="181">
        <v>0.51346982287816423</v>
      </c>
      <c r="P29" s="182">
        <v>0.622</v>
      </c>
      <c r="R29" s="134" t="s">
        <v>27</v>
      </c>
      <c r="S29" s="266">
        <f>SUM(S24:S28)</f>
        <v>659663479788.86548</v>
      </c>
      <c r="T29" s="266">
        <f>SUM(T24:T28)</f>
        <v>631114167977.7959</v>
      </c>
      <c r="U29" s="269">
        <f t="shared" si="7"/>
        <v>0.9567214000990214</v>
      </c>
      <c r="V29" s="267">
        <f>AVERAGE(V24:V28)</f>
        <v>0.86419548937765689</v>
      </c>
    </row>
    <row r="31" spans="1:23" x14ac:dyDescent="0.35">
      <c r="E31" s="126"/>
      <c r="S31" s="351"/>
    </row>
    <row r="32" spans="1:23" ht="15" thickBot="1" x14ac:dyDescent="0.4">
      <c r="D32" s="147"/>
      <c r="I32" s="167"/>
    </row>
    <row r="33" spans="1:2" ht="48.5" thickBot="1" x14ac:dyDescent="0.4">
      <c r="A33" s="142" t="s">
        <v>841</v>
      </c>
      <c r="B33" s="145" t="s">
        <v>802</v>
      </c>
    </row>
    <row r="34" spans="1:2" x14ac:dyDescent="0.35">
      <c r="A34" s="139" t="s">
        <v>94</v>
      </c>
      <c r="B34" s="141">
        <v>0.65</v>
      </c>
    </row>
    <row r="35" spans="1:2" ht="24" x14ac:dyDescent="0.35">
      <c r="A35" s="115" t="s">
        <v>74</v>
      </c>
      <c r="B35" s="138">
        <v>0.18</v>
      </c>
    </row>
    <row r="36" spans="1:2" ht="36" x14ac:dyDescent="0.35">
      <c r="A36" s="115" t="s">
        <v>159</v>
      </c>
      <c r="B36" s="138">
        <v>0.25</v>
      </c>
    </row>
    <row r="37" spans="1:2" x14ac:dyDescent="0.35">
      <c r="A37" s="115" t="s">
        <v>65</v>
      </c>
      <c r="B37" s="138">
        <v>0.24</v>
      </c>
    </row>
    <row r="38" spans="1:2" x14ac:dyDescent="0.35">
      <c r="A38" s="115" t="s">
        <v>81</v>
      </c>
      <c r="B38" s="138">
        <v>0.48</v>
      </c>
    </row>
    <row r="39" spans="1:2" ht="15" thickBot="1" x14ac:dyDescent="0.4">
      <c r="A39" s="134" t="s">
        <v>27</v>
      </c>
      <c r="B39" s="146">
        <v>0.46</v>
      </c>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C3:D23"/>
  <sheetViews>
    <sheetView topLeftCell="A6" workbookViewId="0">
      <selection activeCell="J29" sqref="J29"/>
    </sheetView>
  </sheetViews>
  <sheetFormatPr baseColWidth="10" defaultColWidth="11.453125" defaultRowHeight="14.5" x14ac:dyDescent="0.35"/>
  <cols>
    <col min="3" max="3" width="33.1796875" customWidth="1"/>
    <col min="4" max="4" width="20" customWidth="1"/>
  </cols>
  <sheetData>
    <row r="3" spans="3:4" x14ac:dyDescent="0.35">
      <c r="C3" s="333" t="s">
        <v>801</v>
      </c>
      <c r="D3" s="333" t="s">
        <v>809</v>
      </c>
    </row>
    <row r="4" spans="3:4" x14ac:dyDescent="0.35">
      <c r="C4" t="s">
        <v>814</v>
      </c>
      <c r="D4" s="332">
        <v>1</v>
      </c>
    </row>
    <row r="5" spans="3:4" x14ac:dyDescent="0.35">
      <c r="C5" t="s">
        <v>816</v>
      </c>
      <c r="D5" s="332">
        <v>1</v>
      </c>
    </row>
    <row r="6" spans="3:4" x14ac:dyDescent="0.35">
      <c r="C6" t="s">
        <v>821</v>
      </c>
      <c r="D6" s="332">
        <v>1</v>
      </c>
    </row>
    <row r="7" spans="3:4" x14ac:dyDescent="0.35">
      <c r="C7" t="s">
        <v>822</v>
      </c>
      <c r="D7" s="332">
        <v>1</v>
      </c>
    </row>
    <row r="8" spans="3:4" x14ac:dyDescent="0.35">
      <c r="C8" t="s">
        <v>825</v>
      </c>
      <c r="D8" s="332">
        <v>1</v>
      </c>
    </row>
    <row r="9" spans="3:4" x14ac:dyDescent="0.35">
      <c r="C9" t="s">
        <v>835</v>
      </c>
      <c r="D9" s="332">
        <v>1</v>
      </c>
    </row>
    <row r="10" spans="3:4" x14ac:dyDescent="0.35">
      <c r="C10" t="s">
        <v>838</v>
      </c>
      <c r="D10" s="332">
        <v>1</v>
      </c>
    </row>
    <row r="11" spans="3:4" x14ac:dyDescent="0.35">
      <c r="C11" t="s">
        <v>813</v>
      </c>
      <c r="D11" s="332">
        <v>0.99957142857142856</v>
      </c>
    </row>
    <row r="12" spans="3:4" x14ac:dyDescent="0.35">
      <c r="C12" t="s">
        <v>823</v>
      </c>
      <c r="D12" s="332">
        <v>0.99924868519909849</v>
      </c>
    </row>
    <row r="13" spans="3:4" x14ac:dyDescent="0.35">
      <c r="C13" t="s">
        <v>817</v>
      </c>
      <c r="D13" s="332">
        <v>0.99891304347826093</v>
      </c>
    </row>
    <row r="14" spans="3:4" x14ac:dyDescent="0.35">
      <c r="C14" t="s">
        <v>818</v>
      </c>
      <c r="D14" s="332">
        <v>0.97499999999999998</v>
      </c>
    </row>
    <row r="15" spans="3:4" x14ac:dyDescent="0.35">
      <c r="C15" t="s">
        <v>830</v>
      </c>
      <c r="D15" s="332">
        <v>0.93882681564245796</v>
      </c>
    </row>
    <row r="16" spans="3:4" x14ac:dyDescent="0.35">
      <c r="C16" t="s">
        <v>815</v>
      </c>
      <c r="D16" s="332">
        <v>0.9</v>
      </c>
    </row>
    <row r="17" spans="3:4" x14ac:dyDescent="0.35">
      <c r="C17" t="s">
        <v>828</v>
      </c>
      <c r="D17" s="332">
        <v>0.86880393735272265</v>
      </c>
    </row>
    <row r="18" spans="3:4" x14ac:dyDescent="0.35">
      <c r="C18" t="s">
        <v>832</v>
      </c>
      <c r="D18" s="332">
        <v>0.83333333333333337</v>
      </c>
    </row>
    <row r="19" spans="3:4" x14ac:dyDescent="0.35">
      <c r="C19" t="s">
        <v>820</v>
      </c>
      <c r="D19" s="332">
        <v>0.81331331331331336</v>
      </c>
    </row>
    <row r="20" spans="3:4" x14ac:dyDescent="0.35">
      <c r="C20" t="s">
        <v>824</v>
      </c>
      <c r="D20" s="332">
        <v>0.69884615384615389</v>
      </c>
    </row>
    <row r="21" spans="3:4" x14ac:dyDescent="0.35">
      <c r="C21" t="s">
        <v>840</v>
      </c>
      <c r="D21" s="332">
        <v>0.6588385598141695</v>
      </c>
    </row>
    <row r="22" spans="3:4" x14ac:dyDescent="0.35">
      <c r="C22" t="s">
        <v>826</v>
      </c>
      <c r="D22" s="332">
        <v>0.53800000000000003</v>
      </c>
    </row>
    <row r="23" spans="3:4" x14ac:dyDescent="0.35">
      <c r="D23" s="332"/>
    </row>
  </sheetData>
  <sortState xmlns:xlrd2="http://schemas.microsoft.com/office/spreadsheetml/2017/richdata2" ref="C4:D22">
    <sortCondition descending="1" ref="D4"/>
  </sortState>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52"/>
  <sheetViews>
    <sheetView tabSelected="1" zoomScale="90" zoomScaleNormal="90" zoomScalePageLayoutView="90" workbookViewId="0">
      <pane xSplit="2" ySplit="1" topLeftCell="C2" activePane="bottomRight" state="frozen"/>
      <selection pane="topRight" activeCell="C1" sqref="C1"/>
      <selection pane="bottomLeft" activeCell="A2" sqref="A2"/>
      <selection pane="bottomRight" activeCell="T2" sqref="T2"/>
    </sheetView>
  </sheetViews>
  <sheetFormatPr baseColWidth="10" defaultColWidth="43.81640625" defaultRowHeight="12" x14ac:dyDescent="0.3"/>
  <cols>
    <col min="1" max="1" width="3.81640625" style="69" bestFit="1" customWidth="1"/>
    <col min="2" max="2" width="10.1796875" style="69" customWidth="1"/>
    <col min="3" max="3" width="7.26953125" style="69" customWidth="1"/>
    <col min="4" max="4" width="21.453125" style="69" customWidth="1"/>
    <col min="5" max="6" width="24.81640625" style="69" customWidth="1"/>
    <col min="7" max="7" width="39.1796875" style="69" customWidth="1"/>
    <col min="8" max="8" width="44.453125" style="69" customWidth="1"/>
    <col min="9" max="9" width="27.81640625" style="69" customWidth="1"/>
    <col min="10" max="10" width="57.453125" style="69" customWidth="1"/>
    <col min="11" max="11" width="49.26953125" style="69" hidden="1" customWidth="1"/>
    <col min="12" max="13" width="57.453125" style="69" hidden="1" customWidth="1"/>
    <col min="14" max="14" width="24" style="69" customWidth="1"/>
    <col min="15" max="15" width="16.453125" style="69" customWidth="1"/>
    <col min="16" max="17" width="25.453125" style="69" customWidth="1"/>
    <col min="18" max="18" width="12.26953125" style="69" customWidth="1"/>
    <col min="19" max="19" width="25.453125" style="102" customWidth="1"/>
    <col min="20" max="20" width="25.453125" style="69" customWidth="1"/>
    <col min="21" max="21" width="12.26953125" style="69" customWidth="1"/>
    <col min="22" max="23" width="25.453125" style="69" customWidth="1"/>
    <col min="24" max="24" width="12.26953125" style="69" customWidth="1"/>
    <col min="25" max="26" width="25.453125" style="69" customWidth="1"/>
    <col min="27" max="27" width="12.26953125" style="337" customWidth="1"/>
    <col min="28" max="28" width="21.26953125" style="69" bestFit="1" customWidth="1"/>
    <col min="29" max="29" width="27.7265625" style="69" bestFit="1" customWidth="1"/>
    <col min="30" max="31" width="24.453125" style="69" bestFit="1" customWidth="1"/>
    <col min="32" max="32" width="24.1796875" style="155" bestFit="1" customWidth="1"/>
    <col min="33" max="33" width="24.453125" style="155" bestFit="1" customWidth="1"/>
    <col min="34" max="34" width="24.453125" style="69" bestFit="1" customWidth="1"/>
    <col min="35" max="35" width="24.1796875" style="69" bestFit="1" customWidth="1"/>
    <col min="36" max="37" width="24.453125" style="69" bestFit="1" customWidth="1"/>
    <col min="38" max="38" width="24.1796875" style="69" bestFit="1" customWidth="1"/>
    <col min="39" max="40" width="24.453125" style="69" bestFit="1" customWidth="1"/>
    <col min="41" max="16384" width="43.81640625" style="69"/>
  </cols>
  <sheetData>
    <row r="1" spans="1:40" ht="36" x14ac:dyDescent="0.3">
      <c r="A1" s="15" t="s">
        <v>28</v>
      </c>
      <c r="B1" s="3" t="s">
        <v>29</v>
      </c>
      <c r="C1" s="3" t="s">
        <v>30</v>
      </c>
      <c r="D1" s="3" t="s">
        <v>31</v>
      </c>
      <c r="E1" s="3" t="s">
        <v>32</v>
      </c>
      <c r="F1" s="3" t="s">
        <v>33</v>
      </c>
      <c r="G1" s="3" t="s">
        <v>34</v>
      </c>
      <c r="H1" s="3" t="s">
        <v>35</v>
      </c>
      <c r="I1" s="3" t="s">
        <v>36</v>
      </c>
      <c r="J1" s="3" t="s">
        <v>37</v>
      </c>
      <c r="K1" s="3" t="s">
        <v>38</v>
      </c>
      <c r="L1" s="3" t="s">
        <v>39</v>
      </c>
      <c r="M1" s="3" t="s">
        <v>40</v>
      </c>
      <c r="N1" s="3" t="s">
        <v>41</v>
      </c>
      <c r="O1" s="16" t="s">
        <v>42</v>
      </c>
      <c r="P1" s="3" t="s">
        <v>43</v>
      </c>
      <c r="Q1" s="3" t="s">
        <v>44</v>
      </c>
      <c r="R1" s="4" t="s">
        <v>45</v>
      </c>
      <c r="S1" s="5" t="s">
        <v>46</v>
      </c>
      <c r="T1" s="3" t="s">
        <v>47</v>
      </c>
      <c r="U1" s="4" t="s">
        <v>45</v>
      </c>
      <c r="V1" s="5" t="s">
        <v>48</v>
      </c>
      <c r="W1" s="3" t="s">
        <v>49</v>
      </c>
      <c r="X1" s="4" t="s">
        <v>45</v>
      </c>
      <c r="Y1" s="6" t="s">
        <v>50</v>
      </c>
      <c r="Z1" s="3" t="s">
        <v>51</v>
      </c>
      <c r="AA1" s="334" t="s">
        <v>45</v>
      </c>
      <c r="AB1" s="2" t="s">
        <v>52</v>
      </c>
      <c r="AC1" s="3" t="s">
        <v>53</v>
      </c>
      <c r="AD1" s="2" t="s">
        <v>54</v>
      </c>
      <c r="AE1" s="2" t="s">
        <v>55</v>
      </c>
      <c r="AF1" s="230" t="s">
        <v>56</v>
      </c>
      <c r="AG1" s="231" t="s">
        <v>57</v>
      </c>
      <c r="AH1" s="2" t="s">
        <v>58</v>
      </c>
      <c r="AI1" s="3" t="s">
        <v>59</v>
      </c>
      <c r="AJ1" s="2" t="s">
        <v>60</v>
      </c>
      <c r="AK1" s="2" t="s">
        <v>61</v>
      </c>
      <c r="AL1" s="7" t="s">
        <v>62</v>
      </c>
      <c r="AM1" s="8" t="s">
        <v>63</v>
      </c>
      <c r="AN1" s="9" t="s">
        <v>64</v>
      </c>
    </row>
    <row r="2" spans="1:40" ht="24" x14ac:dyDescent="0.3">
      <c r="A2" s="85">
        <v>1</v>
      </c>
      <c r="B2" s="18" t="s">
        <v>4</v>
      </c>
      <c r="C2" s="18">
        <v>255</v>
      </c>
      <c r="D2" s="18" t="s">
        <v>65</v>
      </c>
      <c r="E2" s="18" t="s">
        <v>66</v>
      </c>
      <c r="F2" s="18">
        <v>39</v>
      </c>
      <c r="G2" s="18" t="s">
        <v>67</v>
      </c>
      <c r="H2" s="18" t="s">
        <v>68</v>
      </c>
      <c r="I2" s="18">
        <v>70</v>
      </c>
      <c r="J2" s="83" t="s">
        <v>69</v>
      </c>
      <c r="K2" s="19" t="s">
        <v>70</v>
      </c>
      <c r="L2" s="19" t="s">
        <v>71</v>
      </c>
      <c r="M2" s="19" t="s">
        <v>72</v>
      </c>
      <c r="N2" s="20" t="s">
        <v>73</v>
      </c>
      <c r="O2" s="21">
        <v>1</v>
      </c>
      <c r="P2" s="23">
        <v>0.26</v>
      </c>
      <c r="Q2" s="23">
        <f>P2/O2</f>
        <v>0.26</v>
      </c>
      <c r="R2" s="23">
        <f>IF(Q2&gt;100%,100%,Q2)</f>
        <v>0.26</v>
      </c>
      <c r="S2" s="156">
        <v>0.50600000000000001</v>
      </c>
      <c r="T2" s="25">
        <f>S2/O2</f>
        <v>0.50600000000000001</v>
      </c>
      <c r="U2" s="23">
        <f>IF(T2&gt;100%,100%,T2)</f>
        <v>0.50600000000000001</v>
      </c>
      <c r="V2" s="72">
        <v>0.76819999999999999</v>
      </c>
      <c r="W2" s="25">
        <f>V2/O2</f>
        <v>0.76819999999999999</v>
      </c>
      <c r="X2" s="23">
        <f t="shared" ref="X2:X8" si="0">IF(W2&gt;100%,100%,W2)</f>
        <v>0.76819999999999999</v>
      </c>
      <c r="Y2" s="257">
        <v>0.997</v>
      </c>
      <c r="Z2" s="72">
        <f>Y2/O2</f>
        <v>0.997</v>
      </c>
      <c r="AA2" s="335">
        <f>IF(Z2&gt;100%,100%,Z2)</f>
        <v>0.997</v>
      </c>
      <c r="AB2" s="26">
        <v>5890391000</v>
      </c>
      <c r="AC2" s="90">
        <v>5638093852</v>
      </c>
      <c r="AD2" s="90">
        <v>1092820454</v>
      </c>
      <c r="AE2" s="23">
        <f t="shared" ref="AE2:AE8" si="1">AD2/AC2</f>
        <v>0.19382799979683629</v>
      </c>
      <c r="AF2" s="165">
        <v>5569680832</v>
      </c>
      <c r="AG2" s="165">
        <v>3651865277</v>
      </c>
      <c r="AH2" s="72">
        <f>AG2/AF2</f>
        <v>0.65566867961600284</v>
      </c>
      <c r="AI2" s="165">
        <v>6637151395</v>
      </c>
      <c r="AJ2" s="165">
        <v>4646094218</v>
      </c>
      <c r="AK2" s="72">
        <f t="shared" ref="AK2:AK13" si="2">AJ2/AI2</f>
        <v>0.70001329508621224</v>
      </c>
      <c r="AL2" s="242">
        <v>7011008973</v>
      </c>
      <c r="AM2" s="242">
        <v>7004767665</v>
      </c>
      <c r="AN2" s="245">
        <f t="shared" ref="AN2:AN7" si="3">AM2/AL2</f>
        <v>0.99910978462243649</v>
      </c>
    </row>
    <row r="3" spans="1:40" ht="24" x14ac:dyDescent="0.3">
      <c r="A3" s="85">
        <v>2</v>
      </c>
      <c r="B3" s="18" t="s">
        <v>4</v>
      </c>
      <c r="C3" s="18">
        <v>256</v>
      </c>
      <c r="D3" s="18" t="s">
        <v>74</v>
      </c>
      <c r="E3" s="18" t="s">
        <v>75</v>
      </c>
      <c r="F3" s="18">
        <v>33</v>
      </c>
      <c r="G3" s="18" t="s">
        <v>67</v>
      </c>
      <c r="H3" s="18" t="s">
        <v>76</v>
      </c>
      <c r="I3" s="18">
        <v>71</v>
      </c>
      <c r="J3" s="19" t="s">
        <v>77</v>
      </c>
      <c r="K3" s="19" t="s">
        <v>78</v>
      </c>
      <c r="L3" s="19" t="s">
        <v>79</v>
      </c>
      <c r="M3" s="19" t="s">
        <v>80</v>
      </c>
      <c r="N3" s="20" t="s">
        <v>73</v>
      </c>
      <c r="O3" s="21">
        <v>1</v>
      </c>
      <c r="P3" s="96">
        <v>0.65500000000000003</v>
      </c>
      <c r="Q3" s="23">
        <f t="shared" ref="Q3:Q8" si="4">P3/O3</f>
        <v>0.65500000000000003</v>
      </c>
      <c r="R3" s="23">
        <f t="shared" ref="R3:R8" si="5">IF(Q3&gt;100%,100%,Q3)</f>
        <v>0.65500000000000003</v>
      </c>
      <c r="S3" s="72">
        <v>0.8</v>
      </c>
      <c r="T3" s="25">
        <f t="shared" ref="T3:T8" si="6">S3/O3</f>
        <v>0.8</v>
      </c>
      <c r="U3" s="23">
        <f t="shared" ref="U3:U8" si="7">IF(T3&gt;100%,100%,T3)</f>
        <v>0.8</v>
      </c>
      <c r="V3" s="72">
        <v>0.96</v>
      </c>
      <c r="W3" s="25">
        <f t="shared" ref="W3:W8" si="8">V3/O3</f>
        <v>0.96</v>
      </c>
      <c r="X3" s="23">
        <f t="shared" si="0"/>
        <v>0.96</v>
      </c>
      <c r="Y3" s="257">
        <v>1</v>
      </c>
      <c r="Z3" s="72">
        <f t="shared" ref="Z3:Z8" si="9">Y3/O3</f>
        <v>1</v>
      </c>
      <c r="AA3" s="335">
        <f t="shared" ref="AA3:AA8" si="10">IF(Z3&gt;100%,100%,Z3)</f>
        <v>1</v>
      </c>
      <c r="AB3" s="26">
        <v>472047000</v>
      </c>
      <c r="AC3" s="90">
        <v>175139188</v>
      </c>
      <c r="AD3" s="90">
        <v>173884704</v>
      </c>
      <c r="AE3" s="23">
        <f t="shared" si="1"/>
        <v>0.99283721699109395</v>
      </c>
      <c r="AF3" s="165">
        <v>257174016</v>
      </c>
      <c r="AG3" s="165">
        <v>173884704</v>
      </c>
      <c r="AH3" s="72">
        <f t="shared" ref="AH3:AH8" si="11">AG3/AF3</f>
        <v>0.67613636363636365</v>
      </c>
      <c r="AI3" s="165">
        <v>273101270</v>
      </c>
      <c r="AJ3" s="165">
        <v>244948508</v>
      </c>
      <c r="AK3" s="72">
        <f t="shared" si="2"/>
        <v>0.89691456945623138</v>
      </c>
      <c r="AL3" s="242">
        <v>274659900</v>
      </c>
      <c r="AM3" s="242">
        <v>274659900</v>
      </c>
      <c r="AN3" s="245">
        <f t="shared" si="3"/>
        <v>1</v>
      </c>
    </row>
    <row r="4" spans="1:40" ht="36" x14ac:dyDescent="0.3">
      <c r="A4" s="85">
        <v>3</v>
      </c>
      <c r="B4" s="18" t="s">
        <v>4</v>
      </c>
      <c r="C4" s="18">
        <v>257</v>
      </c>
      <c r="D4" s="18" t="s">
        <v>81</v>
      </c>
      <c r="E4" s="18" t="s">
        <v>82</v>
      </c>
      <c r="F4" s="18">
        <v>31</v>
      </c>
      <c r="G4" s="18" t="s">
        <v>67</v>
      </c>
      <c r="H4" s="18" t="s">
        <v>83</v>
      </c>
      <c r="I4" s="18">
        <v>72</v>
      </c>
      <c r="J4" s="19" t="s">
        <v>84</v>
      </c>
      <c r="K4" s="19" t="s">
        <v>70</v>
      </c>
      <c r="L4" s="19" t="s">
        <v>85</v>
      </c>
      <c r="M4" s="19" t="s">
        <v>86</v>
      </c>
      <c r="N4" s="20" t="s">
        <v>87</v>
      </c>
      <c r="O4" s="21">
        <v>0.9</v>
      </c>
      <c r="P4" s="96">
        <v>0.77500000000000002</v>
      </c>
      <c r="Q4" s="23">
        <f t="shared" si="4"/>
        <v>0.86111111111111116</v>
      </c>
      <c r="R4" s="23">
        <f t="shared" si="5"/>
        <v>0.86111111111111116</v>
      </c>
      <c r="S4" s="156">
        <v>0.80400000000000005</v>
      </c>
      <c r="T4" s="25">
        <f t="shared" si="6"/>
        <v>0.89333333333333331</v>
      </c>
      <c r="U4" s="23">
        <f t="shared" si="7"/>
        <v>0.89333333333333331</v>
      </c>
      <c r="V4" s="72">
        <v>0.79</v>
      </c>
      <c r="W4" s="25">
        <f t="shared" si="8"/>
        <v>0.87777777777777777</v>
      </c>
      <c r="X4" s="23">
        <f t="shared" si="0"/>
        <v>0.87777777777777777</v>
      </c>
      <c r="Y4" s="257">
        <v>0.98</v>
      </c>
      <c r="Z4" s="72">
        <f t="shared" si="9"/>
        <v>1.0888888888888888</v>
      </c>
      <c r="AA4" s="335">
        <f t="shared" si="10"/>
        <v>1</v>
      </c>
      <c r="AB4" s="26">
        <v>1798946000</v>
      </c>
      <c r="AC4" s="90">
        <v>1835644788</v>
      </c>
      <c r="AD4" s="90">
        <v>632742597</v>
      </c>
      <c r="AE4" s="23">
        <f t="shared" si="1"/>
        <v>0.34469773299081219</v>
      </c>
      <c r="AF4" s="165">
        <v>1855451579</v>
      </c>
      <c r="AG4" s="165">
        <v>1043547597</v>
      </c>
      <c r="AH4" s="72">
        <f t="shared" si="11"/>
        <v>0.56242243603167619</v>
      </c>
      <c r="AI4" s="165">
        <v>1881449789</v>
      </c>
      <c r="AJ4" s="165">
        <v>1448154975</v>
      </c>
      <c r="AK4" s="72">
        <f t="shared" si="2"/>
        <v>0.76970163299957195</v>
      </c>
      <c r="AL4" s="242">
        <v>1765221616</v>
      </c>
      <c r="AM4" s="242">
        <v>1765221616</v>
      </c>
      <c r="AN4" s="245">
        <f t="shared" si="3"/>
        <v>1</v>
      </c>
    </row>
    <row r="5" spans="1:40" ht="36" x14ac:dyDescent="0.3">
      <c r="A5" s="85">
        <v>4</v>
      </c>
      <c r="B5" s="18" t="s">
        <v>4</v>
      </c>
      <c r="C5" s="18">
        <v>258</v>
      </c>
      <c r="D5" s="18" t="s">
        <v>81</v>
      </c>
      <c r="E5" s="18" t="s">
        <v>88</v>
      </c>
      <c r="F5" s="18">
        <v>32</v>
      </c>
      <c r="G5" s="18" t="s">
        <v>67</v>
      </c>
      <c r="H5" s="18" t="s">
        <v>89</v>
      </c>
      <c r="I5" s="18">
        <v>73</v>
      </c>
      <c r="J5" s="19" t="s">
        <v>90</v>
      </c>
      <c r="K5" s="19" t="s">
        <v>91</v>
      </c>
      <c r="L5" s="19" t="s">
        <v>92</v>
      </c>
      <c r="M5" s="19" t="s">
        <v>93</v>
      </c>
      <c r="N5" s="20" t="s">
        <v>87</v>
      </c>
      <c r="O5" s="28">
        <v>3</v>
      </c>
      <c r="P5" s="22">
        <v>1</v>
      </c>
      <c r="Q5" s="23">
        <f t="shared" si="4"/>
        <v>0.33333333333333331</v>
      </c>
      <c r="R5" s="23">
        <f t="shared" si="5"/>
        <v>0.33333333333333331</v>
      </c>
      <c r="S5" s="24">
        <v>1</v>
      </c>
      <c r="T5" s="25">
        <f t="shared" si="6"/>
        <v>0.33333333333333331</v>
      </c>
      <c r="U5" s="23">
        <f t="shared" si="7"/>
        <v>0.33333333333333331</v>
      </c>
      <c r="V5" s="24">
        <v>2</v>
      </c>
      <c r="W5" s="25">
        <f t="shared" si="8"/>
        <v>0.66666666666666663</v>
      </c>
      <c r="X5" s="23">
        <f t="shared" si="0"/>
        <v>0.66666666666666663</v>
      </c>
      <c r="Y5" s="244">
        <v>3</v>
      </c>
      <c r="Z5" s="72">
        <f t="shared" si="9"/>
        <v>1</v>
      </c>
      <c r="AA5" s="335">
        <f t="shared" si="10"/>
        <v>1</v>
      </c>
      <c r="AB5" s="26">
        <v>3852257000</v>
      </c>
      <c r="AC5" s="90">
        <v>4490991931</v>
      </c>
      <c r="AD5" s="90">
        <v>2119234596</v>
      </c>
      <c r="AE5" s="23">
        <f t="shared" si="1"/>
        <v>0.47188563875422379</v>
      </c>
      <c r="AF5" s="165">
        <v>4532746858</v>
      </c>
      <c r="AG5" s="165">
        <v>2350903972</v>
      </c>
      <c r="AH5" s="72">
        <f t="shared" si="11"/>
        <v>0.51864885590308429</v>
      </c>
      <c r="AI5" s="165">
        <v>4542334604</v>
      </c>
      <c r="AJ5" s="165">
        <v>3656872852</v>
      </c>
      <c r="AK5" s="72">
        <f t="shared" si="2"/>
        <v>0.80506461342142022</v>
      </c>
      <c r="AL5" s="242">
        <v>4336026461</v>
      </c>
      <c r="AM5" s="242">
        <v>4336026461</v>
      </c>
      <c r="AN5" s="245">
        <f t="shared" si="3"/>
        <v>1</v>
      </c>
    </row>
    <row r="6" spans="1:40" ht="24" x14ac:dyDescent="0.3">
      <c r="A6" s="85">
        <v>6</v>
      </c>
      <c r="B6" s="18" t="s">
        <v>4</v>
      </c>
      <c r="C6" s="18">
        <v>259</v>
      </c>
      <c r="D6" s="18" t="s">
        <v>94</v>
      </c>
      <c r="E6" s="18" t="s">
        <v>95</v>
      </c>
      <c r="F6" s="18">
        <v>1</v>
      </c>
      <c r="G6" s="18" t="s">
        <v>67</v>
      </c>
      <c r="H6" s="18" t="s">
        <v>96</v>
      </c>
      <c r="I6" s="18">
        <v>75</v>
      </c>
      <c r="J6" s="19" t="s">
        <v>97</v>
      </c>
      <c r="K6" s="19" t="s">
        <v>98</v>
      </c>
      <c r="L6" s="19" t="s">
        <v>99</v>
      </c>
      <c r="M6" s="19" t="s">
        <v>100</v>
      </c>
      <c r="N6" s="20" t="s">
        <v>73</v>
      </c>
      <c r="O6" s="157">
        <v>1</v>
      </c>
      <c r="P6" s="23">
        <v>1</v>
      </c>
      <c r="Q6" s="23">
        <f t="shared" si="4"/>
        <v>1</v>
      </c>
      <c r="R6" s="23">
        <f t="shared" si="5"/>
        <v>1</v>
      </c>
      <c r="S6" s="72">
        <v>1</v>
      </c>
      <c r="T6" s="25">
        <f t="shared" si="6"/>
        <v>1</v>
      </c>
      <c r="U6" s="23">
        <f t="shared" si="7"/>
        <v>1</v>
      </c>
      <c r="V6" s="72">
        <v>1</v>
      </c>
      <c r="W6" s="25">
        <f t="shared" si="8"/>
        <v>1</v>
      </c>
      <c r="X6" s="23">
        <f t="shared" si="0"/>
        <v>1</v>
      </c>
      <c r="Y6" s="257">
        <v>1</v>
      </c>
      <c r="Z6" s="72">
        <f t="shared" si="9"/>
        <v>1</v>
      </c>
      <c r="AA6" s="335">
        <f t="shared" si="10"/>
        <v>1</v>
      </c>
      <c r="AB6" s="30">
        <v>10265486000</v>
      </c>
      <c r="AC6" s="90">
        <v>10387154429</v>
      </c>
      <c r="AD6" s="90">
        <v>7704172824</v>
      </c>
      <c r="AE6" s="23">
        <f t="shared" si="1"/>
        <v>0.74170196242492004</v>
      </c>
      <c r="AF6" s="165">
        <v>12097481564</v>
      </c>
      <c r="AG6" s="165">
        <v>8327461311</v>
      </c>
      <c r="AH6" s="72">
        <f t="shared" si="11"/>
        <v>0.68836321567797021</v>
      </c>
      <c r="AI6" s="165">
        <v>13841990700</v>
      </c>
      <c r="AJ6" s="165">
        <v>12464055563</v>
      </c>
      <c r="AK6" s="72">
        <f t="shared" si="2"/>
        <v>0.90045253122442859</v>
      </c>
      <c r="AL6" s="242">
        <v>14001780186</v>
      </c>
      <c r="AM6" s="242">
        <v>13945914868</v>
      </c>
      <c r="AN6" s="245">
        <f t="shared" si="3"/>
        <v>0.99601012747965734</v>
      </c>
    </row>
    <row r="7" spans="1:40" ht="24" x14ac:dyDescent="0.3">
      <c r="A7" s="85">
        <v>7</v>
      </c>
      <c r="B7" s="18" t="s">
        <v>4</v>
      </c>
      <c r="C7" s="18">
        <v>260</v>
      </c>
      <c r="D7" s="18" t="s">
        <v>94</v>
      </c>
      <c r="E7" s="18" t="s">
        <v>101</v>
      </c>
      <c r="F7" s="18">
        <v>5</v>
      </c>
      <c r="G7" s="18" t="s">
        <v>67</v>
      </c>
      <c r="H7" s="18" t="s">
        <v>102</v>
      </c>
      <c r="I7" s="18">
        <v>76</v>
      </c>
      <c r="J7" s="19" t="s">
        <v>103</v>
      </c>
      <c r="K7" s="19" t="s">
        <v>104</v>
      </c>
      <c r="L7" s="19" t="s">
        <v>105</v>
      </c>
      <c r="M7" s="19" t="s">
        <v>106</v>
      </c>
      <c r="N7" s="20" t="s">
        <v>73</v>
      </c>
      <c r="O7" s="29">
        <v>20936</v>
      </c>
      <c r="P7" s="22">
        <v>5663</v>
      </c>
      <c r="Q7" s="23">
        <f t="shared" si="4"/>
        <v>0.27049102025219718</v>
      </c>
      <c r="R7" s="23">
        <f t="shared" si="5"/>
        <v>0.27049102025219718</v>
      </c>
      <c r="S7" s="24">
        <v>10474</v>
      </c>
      <c r="T7" s="25">
        <f t="shared" si="6"/>
        <v>0.50028658769583489</v>
      </c>
      <c r="U7" s="23">
        <f t="shared" si="7"/>
        <v>0.50028658769583489</v>
      </c>
      <c r="V7" s="24">
        <v>19144</v>
      </c>
      <c r="W7" s="25">
        <f t="shared" si="8"/>
        <v>0.91440580817730222</v>
      </c>
      <c r="X7" s="23">
        <f t="shared" si="0"/>
        <v>0.91440580817730222</v>
      </c>
      <c r="Y7" s="244">
        <v>23742</v>
      </c>
      <c r="Z7" s="72">
        <f t="shared" si="9"/>
        <v>1.1340275124188002</v>
      </c>
      <c r="AA7" s="335">
        <f t="shared" si="10"/>
        <v>1</v>
      </c>
      <c r="AB7" s="26">
        <v>7468940000</v>
      </c>
      <c r="AC7" s="90">
        <v>7393209971</v>
      </c>
      <c r="AD7" s="90">
        <v>2626732931</v>
      </c>
      <c r="AE7" s="23">
        <f t="shared" si="1"/>
        <v>0.35528991348864802</v>
      </c>
      <c r="AF7" s="165">
        <v>7198496300</v>
      </c>
      <c r="AG7" s="165">
        <v>3302285784</v>
      </c>
      <c r="AH7" s="72">
        <f t="shared" si="11"/>
        <v>0.45874661128880484</v>
      </c>
      <c r="AI7" s="165">
        <v>7021979706</v>
      </c>
      <c r="AJ7" s="165">
        <v>5337674784</v>
      </c>
      <c r="AK7" s="72">
        <f t="shared" si="2"/>
        <v>0.76013816722357808</v>
      </c>
      <c r="AL7" s="242">
        <v>6836164343</v>
      </c>
      <c r="AM7" s="242">
        <v>6834664255</v>
      </c>
      <c r="AN7" s="245">
        <f t="shared" si="3"/>
        <v>0.99978056583710773</v>
      </c>
    </row>
    <row r="8" spans="1:40" ht="24" x14ac:dyDescent="0.3">
      <c r="A8" s="85">
        <v>9</v>
      </c>
      <c r="B8" s="18" t="s">
        <v>4</v>
      </c>
      <c r="C8" s="18">
        <v>261</v>
      </c>
      <c r="D8" s="18" t="s">
        <v>74</v>
      </c>
      <c r="E8" s="18" t="s">
        <v>75</v>
      </c>
      <c r="F8" s="18">
        <v>33</v>
      </c>
      <c r="G8" s="18" t="s">
        <v>67</v>
      </c>
      <c r="H8" s="18" t="s">
        <v>107</v>
      </c>
      <c r="I8" s="18">
        <v>78</v>
      </c>
      <c r="J8" s="19" t="s">
        <v>108</v>
      </c>
      <c r="K8" s="19" t="s">
        <v>109</v>
      </c>
      <c r="L8" s="19" t="s">
        <v>110</v>
      </c>
      <c r="M8" s="19" t="s">
        <v>111</v>
      </c>
      <c r="N8" s="20" t="s">
        <v>112</v>
      </c>
      <c r="O8" s="29">
        <v>56</v>
      </c>
      <c r="P8" s="22">
        <v>4</v>
      </c>
      <c r="Q8" s="23">
        <f t="shared" si="4"/>
        <v>7.1428571428571425E-2</v>
      </c>
      <c r="R8" s="23">
        <f t="shared" si="5"/>
        <v>7.1428571428571425E-2</v>
      </c>
      <c r="S8" s="24">
        <v>15</v>
      </c>
      <c r="T8" s="25">
        <f t="shared" si="6"/>
        <v>0.26785714285714285</v>
      </c>
      <c r="U8" s="23">
        <f t="shared" si="7"/>
        <v>0.26785714285714285</v>
      </c>
      <c r="V8" s="24">
        <v>23</v>
      </c>
      <c r="W8" s="25">
        <f t="shared" si="8"/>
        <v>0.4107142857142857</v>
      </c>
      <c r="X8" s="23">
        <f t="shared" si="0"/>
        <v>0.4107142857142857</v>
      </c>
      <c r="Y8" s="244">
        <v>56</v>
      </c>
      <c r="Z8" s="72">
        <f t="shared" si="9"/>
        <v>1</v>
      </c>
      <c r="AA8" s="335">
        <f t="shared" si="10"/>
        <v>1</v>
      </c>
      <c r="AB8" s="26">
        <v>4752204000</v>
      </c>
      <c r="AC8" s="90">
        <v>4580036841</v>
      </c>
      <c r="AD8" s="90">
        <v>957056650</v>
      </c>
      <c r="AE8" s="23">
        <f t="shared" si="1"/>
        <v>0.20896265318927815</v>
      </c>
      <c r="AF8" s="165">
        <v>2989139851</v>
      </c>
      <c r="AG8" s="165">
        <v>1822491575</v>
      </c>
      <c r="AH8" s="72">
        <f t="shared" si="11"/>
        <v>0.60970435170181003</v>
      </c>
      <c r="AI8" s="165">
        <v>2702363536</v>
      </c>
      <c r="AJ8" s="165">
        <v>2352767789</v>
      </c>
      <c r="AK8" s="72">
        <f t="shared" si="2"/>
        <v>0.87063333917039654</v>
      </c>
      <c r="AL8" s="242">
        <v>2675409521</v>
      </c>
      <c r="AM8" s="242">
        <v>2665855955</v>
      </c>
      <c r="AN8" s="245">
        <f>AM8/AL8</f>
        <v>0.99642912013095131</v>
      </c>
    </row>
    <row r="9" spans="1:40" ht="36" x14ac:dyDescent="0.3">
      <c r="A9" s="85">
        <v>1</v>
      </c>
      <c r="B9" s="18" t="s">
        <v>5</v>
      </c>
      <c r="C9" s="18">
        <v>262</v>
      </c>
      <c r="D9" s="31" t="s">
        <v>65</v>
      </c>
      <c r="E9" s="31" t="s">
        <v>113</v>
      </c>
      <c r="F9" s="18">
        <v>28</v>
      </c>
      <c r="G9" s="31" t="s">
        <v>114</v>
      </c>
      <c r="H9" s="31" t="s">
        <v>115</v>
      </c>
      <c r="I9" s="31">
        <v>22</v>
      </c>
      <c r="J9" s="83" t="s">
        <v>116</v>
      </c>
      <c r="K9" s="19" t="s">
        <v>104</v>
      </c>
      <c r="L9" s="19" t="s">
        <v>117</v>
      </c>
      <c r="M9" s="19" t="s">
        <v>118</v>
      </c>
      <c r="N9" s="20" t="s">
        <v>112</v>
      </c>
      <c r="O9" s="32" t="s">
        <v>119</v>
      </c>
      <c r="P9" s="22">
        <v>0</v>
      </c>
      <c r="Q9" s="32" t="s">
        <v>119</v>
      </c>
      <c r="R9" s="23">
        <f>IF(AND(P9&gt;0,Q9="(por demanda)"),100%,0%)</f>
        <v>0</v>
      </c>
      <c r="S9" s="24">
        <v>11</v>
      </c>
      <c r="T9" s="32" t="s">
        <v>119</v>
      </c>
      <c r="U9" s="23">
        <f>IF(AND(S9&gt;0,T9="(por demanda)"),100%,0%)</f>
        <v>1</v>
      </c>
      <c r="V9" s="24">
        <v>151</v>
      </c>
      <c r="W9" s="32" t="s">
        <v>119</v>
      </c>
      <c r="X9" s="23">
        <f>IF(AND(V9&gt;0,W9="(por demanda)"),100%,0%)</f>
        <v>1</v>
      </c>
      <c r="Y9" s="244">
        <v>250</v>
      </c>
      <c r="Z9" s="32" t="s">
        <v>119</v>
      </c>
      <c r="AA9" s="335">
        <f>IF(AND(Y9&gt;0,Z9="(por demanda)"),100%,0%)</f>
        <v>1</v>
      </c>
      <c r="AB9" s="33">
        <v>1025380000</v>
      </c>
      <c r="AC9" s="90">
        <v>1025380000</v>
      </c>
      <c r="AD9" s="87">
        <v>0</v>
      </c>
      <c r="AE9" s="72">
        <f>AD9/AC9</f>
        <v>0</v>
      </c>
      <c r="AF9" s="165">
        <v>1025380000</v>
      </c>
      <c r="AG9" s="165">
        <v>307623100</v>
      </c>
      <c r="AH9" s="72">
        <f>AG9/AF9</f>
        <v>0.30000887475862609</v>
      </c>
      <c r="AI9" s="165">
        <v>4989040746</v>
      </c>
      <c r="AJ9" s="165">
        <v>4989040746</v>
      </c>
      <c r="AK9" s="23">
        <f t="shared" si="2"/>
        <v>1</v>
      </c>
      <c r="AL9" s="243">
        <v>5322714678</v>
      </c>
      <c r="AM9" s="243">
        <v>5270621000</v>
      </c>
      <c r="AN9" s="245">
        <f>AM9/AL9</f>
        <v>0.99021294937800908</v>
      </c>
    </row>
    <row r="10" spans="1:40" ht="36" x14ac:dyDescent="0.3">
      <c r="A10" s="85">
        <v>2</v>
      </c>
      <c r="B10" s="18" t="s">
        <v>5</v>
      </c>
      <c r="C10" s="18">
        <v>263</v>
      </c>
      <c r="D10" s="31" t="s">
        <v>65</v>
      </c>
      <c r="E10" s="31" t="s">
        <v>120</v>
      </c>
      <c r="F10" s="18">
        <v>30</v>
      </c>
      <c r="G10" s="34" t="s">
        <v>114</v>
      </c>
      <c r="H10" s="31" t="s">
        <v>121</v>
      </c>
      <c r="I10" s="31">
        <v>23</v>
      </c>
      <c r="J10" s="83" t="s">
        <v>122</v>
      </c>
      <c r="K10" s="19" t="s">
        <v>104</v>
      </c>
      <c r="L10" s="19" t="s">
        <v>117</v>
      </c>
      <c r="M10" s="19" t="s">
        <v>123</v>
      </c>
      <c r="N10" s="20" t="s">
        <v>112</v>
      </c>
      <c r="O10" s="32" t="s">
        <v>119</v>
      </c>
      <c r="P10" s="22">
        <v>252</v>
      </c>
      <c r="Q10" s="32" t="s">
        <v>119</v>
      </c>
      <c r="R10" s="23">
        <f>IF(AND(P10&gt;0,Q10="(por demanda)"),100%,0%)</f>
        <v>1</v>
      </c>
      <c r="S10" s="24">
        <v>291</v>
      </c>
      <c r="T10" s="32" t="s">
        <v>119</v>
      </c>
      <c r="U10" s="23">
        <f>IF(AND(S10&gt;0,T10="(por demanda)"),100%,0%)</f>
        <v>1</v>
      </c>
      <c r="V10" s="24">
        <v>474</v>
      </c>
      <c r="W10" s="32" t="s">
        <v>119</v>
      </c>
      <c r="X10" s="23">
        <f>IF(AND(V10&gt;0,W10="(por demanda)"),100%,0%)</f>
        <v>1</v>
      </c>
      <c r="Y10" s="244">
        <v>484</v>
      </c>
      <c r="Z10" s="32" t="s">
        <v>119</v>
      </c>
      <c r="AA10" s="335">
        <f>IF(AND(Y10&gt;0,Z10="(por demanda)"),100%,0%)</f>
        <v>1</v>
      </c>
      <c r="AB10" s="33">
        <v>1585378861</v>
      </c>
      <c r="AC10" s="33">
        <v>1585378861</v>
      </c>
      <c r="AD10" s="121">
        <v>349138721</v>
      </c>
      <c r="AE10" s="72">
        <f>AD10/AC10</f>
        <v>0.22022415561903977</v>
      </c>
      <c r="AF10" s="165">
        <v>1585378861</v>
      </c>
      <c r="AG10" s="165">
        <v>740678502</v>
      </c>
      <c r="AH10" s="72">
        <f>AG10/AF10</f>
        <v>0.46719337580469983</v>
      </c>
      <c r="AI10" s="165">
        <v>1713728522</v>
      </c>
      <c r="AJ10" s="165">
        <v>1328518674</v>
      </c>
      <c r="AK10" s="23">
        <f t="shared" si="2"/>
        <v>0.77522119574082693</v>
      </c>
      <c r="AL10" s="243">
        <v>2022750348.8666663</v>
      </c>
      <c r="AM10" s="243">
        <v>1667502792.6999996</v>
      </c>
      <c r="AN10" s="245">
        <f>AM10/AL10</f>
        <v>0.82437399832079639</v>
      </c>
    </row>
    <row r="11" spans="1:40" ht="48" x14ac:dyDescent="0.3">
      <c r="A11" s="85">
        <v>3</v>
      </c>
      <c r="B11" s="18" t="s">
        <v>6</v>
      </c>
      <c r="C11" s="18">
        <v>264</v>
      </c>
      <c r="D11" s="35" t="s">
        <v>65</v>
      </c>
      <c r="E11" s="36" t="s">
        <v>124</v>
      </c>
      <c r="F11" s="18">
        <v>26</v>
      </c>
      <c r="G11" s="36" t="s">
        <v>125</v>
      </c>
      <c r="H11" s="36" t="s">
        <v>126</v>
      </c>
      <c r="I11" s="36">
        <v>48</v>
      </c>
      <c r="J11" s="83" t="s">
        <v>127</v>
      </c>
      <c r="K11" s="19" t="s">
        <v>70</v>
      </c>
      <c r="L11" s="19" t="s">
        <v>128</v>
      </c>
      <c r="M11" s="19" t="s">
        <v>129</v>
      </c>
      <c r="N11" s="20" t="s">
        <v>73</v>
      </c>
      <c r="O11" s="32">
        <v>1</v>
      </c>
      <c r="P11" s="22">
        <v>0</v>
      </c>
      <c r="Q11" s="23">
        <f>P11/O11</f>
        <v>0</v>
      </c>
      <c r="R11" s="23">
        <f t="shared" ref="R11" si="12">IF(Q11&gt;100%,100%,Q11)</f>
        <v>0</v>
      </c>
      <c r="S11" s="24">
        <v>0</v>
      </c>
      <c r="T11" s="25">
        <f>S11/O11</f>
        <v>0</v>
      </c>
      <c r="U11" s="23">
        <f t="shared" ref="U11" si="13">IF(T11&gt;100%,100%,T11)</f>
        <v>0</v>
      </c>
      <c r="V11" s="24">
        <v>0.5</v>
      </c>
      <c r="W11" s="25">
        <f>V11/O11</f>
        <v>0.5</v>
      </c>
      <c r="X11" s="23">
        <f t="shared" ref="X11" si="14">IF(W11&gt;100%,100%,W11)</f>
        <v>0.5</v>
      </c>
      <c r="Y11" s="257">
        <v>1</v>
      </c>
      <c r="Z11" s="72">
        <f>Y11/O11</f>
        <v>1</v>
      </c>
      <c r="AA11" s="335">
        <f t="shared" ref="AA11" si="15">IF(Z11&gt;100%,100%,Z11)</f>
        <v>1</v>
      </c>
      <c r="AB11" s="33">
        <v>73000000</v>
      </c>
      <c r="AC11" s="90">
        <v>73000000</v>
      </c>
      <c r="AD11" s="90">
        <v>0</v>
      </c>
      <c r="AE11" s="25">
        <f>AD11/AC11</f>
        <v>0</v>
      </c>
      <c r="AF11" s="165">
        <v>73000000</v>
      </c>
      <c r="AG11" s="165">
        <v>0</v>
      </c>
      <c r="AH11" s="72">
        <f>AG11/AF11</f>
        <v>0</v>
      </c>
      <c r="AI11" s="165">
        <v>73000000</v>
      </c>
      <c r="AJ11" s="165">
        <v>73000000</v>
      </c>
      <c r="AK11" s="23">
        <f t="shared" si="2"/>
        <v>1</v>
      </c>
      <c r="AL11" s="242">
        <v>73000000</v>
      </c>
      <c r="AM11" s="242">
        <v>73000000</v>
      </c>
      <c r="AN11" s="245">
        <f>AM11/AL11</f>
        <v>1</v>
      </c>
    </row>
    <row r="12" spans="1:40" ht="60" x14ac:dyDescent="0.3">
      <c r="A12" s="85">
        <v>4</v>
      </c>
      <c r="B12" s="18" t="s">
        <v>6</v>
      </c>
      <c r="C12" s="18">
        <v>265</v>
      </c>
      <c r="D12" s="35" t="s">
        <v>65</v>
      </c>
      <c r="E12" s="35" t="s">
        <v>130</v>
      </c>
      <c r="F12" s="137">
        <v>34</v>
      </c>
      <c r="G12" s="36" t="s">
        <v>131</v>
      </c>
      <c r="H12" s="36" t="s">
        <v>132</v>
      </c>
      <c r="I12" s="36">
        <v>49</v>
      </c>
      <c r="J12" s="83" t="s">
        <v>133</v>
      </c>
      <c r="K12" s="19" t="s">
        <v>134</v>
      </c>
      <c r="L12" s="19" t="s">
        <v>135</v>
      </c>
      <c r="M12" s="19" t="s">
        <v>136</v>
      </c>
      <c r="N12" s="20" t="s">
        <v>112</v>
      </c>
      <c r="O12" s="37" t="s">
        <v>119</v>
      </c>
      <c r="P12" s="22">
        <v>0</v>
      </c>
      <c r="Q12" s="32" t="s">
        <v>119</v>
      </c>
      <c r="R12" s="23">
        <f t="shared" ref="R12" si="16">IF(AND(P12&gt;0,Q12="(por demanda)"),100%,0%)</f>
        <v>0</v>
      </c>
      <c r="S12" s="24">
        <v>0</v>
      </c>
      <c r="T12" s="32" t="s">
        <v>119</v>
      </c>
      <c r="U12" s="23">
        <f t="shared" ref="U12:U13" si="17">IF(AND(S12&gt;0,T12="(por demanda)"),100%,0%)</f>
        <v>0</v>
      </c>
      <c r="V12" s="24">
        <v>3</v>
      </c>
      <c r="W12" s="32" t="s">
        <v>119</v>
      </c>
      <c r="X12" s="23">
        <f t="shared" ref="X12:X13" si="18">IF(AND(V12&gt;0,W12="(por demanda)"),100%,0%)</f>
        <v>1</v>
      </c>
      <c r="Y12" s="244">
        <v>3</v>
      </c>
      <c r="Z12" s="32" t="s">
        <v>119</v>
      </c>
      <c r="AA12" s="335">
        <f t="shared" ref="AA12:AA13" si="19">IF(AND(Y12&gt;0,Z12="(por demanda)"),100%,0%)</f>
        <v>1</v>
      </c>
      <c r="AB12" s="33">
        <v>20000000</v>
      </c>
      <c r="AC12" s="90">
        <v>20000000</v>
      </c>
      <c r="AD12" s="90">
        <v>0</v>
      </c>
      <c r="AE12" s="25">
        <f>AD12/AC12</f>
        <v>0</v>
      </c>
      <c r="AF12" s="165">
        <v>20000000</v>
      </c>
      <c r="AG12" s="165">
        <v>0</v>
      </c>
      <c r="AH12" s="72">
        <f>AG12/AF12</f>
        <v>0</v>
      </c>
      <c r="AI12" s="165">
        <v>30000000</v>
      </c>
      <c r="AJ12" s="165">
        <v>30000000</v>
      </c>
      <c r="AK12" s="23">
        <f t="shared" si="2"/>
        <v>1</v>
      </c>
      <c r="AL12" s="242">
        <v>30000000</v>
      </c>
      <c r="AM12" s="242">
        <v>30000000</v>
      </c>
      <c r="AN12" s="245">
        <f t="shared" ref="AN12:AN13" si="20">AM12/AL12</f>
        <v>1</v>
      </c>
    </row>
    <row r="13" spans="1:40" ht="48" x14ac:dyDescent="0.3">
      <c r="A13" s="85">
        <v>5</v>
      </c>
      <c r="B13" s="18" t="s">
        <v>6</v>
      </c>
      <c r="C13" s="18">
        <v>266</v>
      </c>
      <c r="D13" s="35" t="s">
        <v>65</v>
      </c>
      <c r="E13" s="35" t="s">
        <v>130</v>
      </c>
      <c r="F13" s="137">
        <v>34</v>
      </c>
      <c r="G13" s="36" t="s">
        <v>137</v>
      </c>
      <c r="H13" s="36" t="s">
        <v>138</v>
      </c>
      <c r="I13" s="36">
        <v>50</v>
      </c>
      <c r="J13" s="83" t="s">
        <v>139</v>
      </c>
      <c r="K13" s="19" t="s">
        <v>140</v>
      </c>
      <c r="L13" s="19" t="s">
        <v>141</v>
      </c>
      <c r="M13" s="19" t="s">
        <v>142</v>
      </c>
      <c r="N13" s="20" t="s">
        <v>112</v>
      </c>
      <c r="O13" s="37" t="s">
        <v>119</v>
      </c>
      <c r="P13" s="22">
        <v>334</v>
      </c>
      <c r="Q13" s="32" t="s">
        <v>119</v>
      </c>
      <c r="R13" s="23">
        <f>IF(AND(P13&gt;0,Q13="(por demanda)"),100%,0%)</f>
        <v>1</v>
      </c>
      <c r="S13" s="24">
        <v>1257</v>
      </c>
      <c r="T13" s="32" t="s">
        <v>119</v>
      </c>
      <c r="U13" s="23">
        <f t="shared" si="17"/>
        <v>1</v>
      </c>
      <c r="V13" s="24">
        <v>1511</v>
      </c>
      <c r="W13" s="32" t="s">
        <v>119</v>
      </c>
      <c r="X13" s="23">
        <f t="shared" si="18"/>
        <v>1</v>
      </c>
      <c r="Y13" s="244">
        <v>1653</v>
      </c>
      <c r="Z13" s="32" t="s">
        <v>119</v>
      </c>
      <c r="AA13" s="335">
        <f t="shared" si="19"/>
        <v>1</v>
      </c>
      <c r="AB13" s="33">
        <v>778000000</v>
      </c>
      <c r="AC13" s="90">
        <v>778000000</v>
      </c>
      <c r="AD13" s="90">
        <v>339366387</v>
      </c>
      <c r="AE13" s="25">
        <f>AD13/AC13</f>
        <v>0.43620358226221079</v>
      </c>
      <c r="AF13" s="165">
        <v>778000000</v>
      </c>
      <c r="AG13" s="165">
        <v>559517972</v>
      </c>
      <c r="AH13" s="23">
        <f>AG13/AF13</f>
        <v>0.71917477120822626</v>
      </c>
      <c r="AI13" s="165">
        <v>778000000</v>
      </c>
      <c r="AJ13" s="165">
        <v>559517972</v>
      </c>
      <c r="AK13" s="23">
        <f t="shared" si="2"/>
        <v>0.71917477120822626</v>
      </c>
      <c r="AL13" s="242">
        <v>778000000</v>
      </c>
      <c r="AM13" s="242">
        <v>561465728.50162864</v>
      </c>
      <c r="AN13" s="245">
        <f t="shared" si="20"/>
        <v>0.72167831426944551</v>
      </c>
    </row>
    <row r="14" spans="1:40" ht="36" x14ac:dyDescent="0.3">
      <c r="A14" s="85">
        <v>6</v>
      </c>
      <c r="B14" s="18" t="s">
        <v>6</v>
      </c>
      <c r="C14" s="18">
        <v>267</v>
      </c>
      <c r="D14" s="18" t="s">
        <v>74</v>
      </c>
      <c r="E14" s="31" t="s">
        <v>143</v>
      </c>
      <c r="F14" s="18">
        <v>40</v>
      </c>
      <c r="G14" s="36" t="s">
        <v>125</v>
      </c>
      <c r="H14" s="36" t="s">
        <v>144</v>
      </c>
      <c r="I14" s="36">
        <v>103</v>
      </c>
      <c r="J14" s="19" t="s">
        <v>145</v>
      </c>
      <c r="K14" s="19" t="s">
        <v>70</v>
      </c>
      <c r="L14" s="19" t="s">
        <v>146</v>
      </c>
      <c r="M14" s="19"/>
      <c r="N14" s="20" t="s">
        <v>112</v>
      </c>
      <c r="O14" s="32">
        <v>1</v>
      </c>
      <c r="P14" s="22">
        <v>0</v>
      </c>
      <c r="Q14" s="23">
        <f>P14/O14</f>
        <v>0</v>
      </c>
      <c r="R14" s="23">
        <f t="shared" ref="R14:R16" si="21">IF(Q14&gt;100%,100%,Q14)</f>
        <v>0</v>
      </c>
      <c r="S14" s="24">
        <v>0.25</v>
      </c>
      <c r="T14" s="25">
        <f>S14/O14</f>
        <v>0.25</v>
      </c>
      <c r="U14" s="23">
        <f t="shared" ref="U14" si="22">IF(T14&gt;100%,100%,T14)</f>
        <v>0.25</v>
      </c>
      <c r="V14" s="24">
        <v>1</v>
      </c>
      <c r="W14" s="25">
        <f>V14/O14</f>
        <v>1</v>
      </c>
      <c r="X14" s="23">
        <f t="shared" ref="X14:X16" si="23">IF(W14&gt;100%,100%,W14)</f>
        <v>1</v>
      </c>
      <c r="Y14" s="72">
        <v>1</v>
      </c>
      <c r="Z14" s="72">
        <f>Y14/O14</f>
        <v>1</v>
      </c>
      <c r="AA14" s="335">
        <f t="shared" ref="AA14:AA16" si="24">IF(Z14&gt;100%,100%,Z14)</f>
        <v>1</v>
      </c>
      <c r="AB14" s="38" t="s">
        <v>147</v>
      </c>
      <c r="AC14" s="38" t="s">
        <v>147</v>
      </c>
      <c r="AD14" s="38" t="s">
        <v>147</v>
      </c>
      <c r="AE14" s="38" t="s">
        <v>147</v>
      </c>
      <c r="AF14" s="154" t="s">
        <v>147</v>
      </c>
      <c r="AG14" s="154" t="s">
        <v>147</v>
      </c>
      <c r="AH14" s="38" t="s">
        <v>147</v>
      </c>
      <c r="AI14" s="38" t="s">
        <v>147</v>
      </c>
      <c r="AJ14" s="38" t="s">
        <v>147</v>
      </c>
      <c r="AK14" s="38" t="s">
        <v>147</v>
      </c>
      <c r="AL14" s="38" t="s">
        <v>147</v>
      </c>
      <c r="AM14" s="38" t="s">
        <v>147</v>
      </c>
      <c r="AN14" s="202" t="s">
        <v>147</v>
      </c>
    </row>
    <row r="15" spans="1:40" ht="24" x14ac:dyDescent="0.3">
      <c r="A15" s="85">
        <v>1</v>
      </c>
      <c r="B15" s="18" t="s">
        <v>8</v>
      </c>
      <c r="C15" s="18">
        <v>268</v>
      </c>
      <c r="D15" s="18" t="s">
        <v>81</v>
      </c>
      <c r="E15" s="18" t="s">
        <v>82</v>
      </c>
      <c r="F15" s="18">
        <v>31</v>
      </c>
      <c r="G15" s="31" t="s">
        <v>148</v>
      </c>
      <c r="H15" s="31" t="s">
        <v>149</v>
      </c>
      <c r="I15" s="31">
        <v>59</v>
      </c>
      <c r="J15" s="19" t="s">
        <v>150</v>
      </c>
      <c r="K15" s="19" t="s">
        <v>151</v>
      </c>
      <c r="L15" s="19" t="s">
        <v>152</v>
      </c>
      <c r="M15" s="19" t="s">
        <v>153</v>
      </c>
      <c r="N15" s="20" t="s">
        <v>87</v>
      </c>
      <c r="O15" s="32">
        <v>19</v>
      </c>
      <c r="P15" s="22">
        <v>13</v>
      </c>
      <c r="Q15" s="23">
        <f>P15/O15</f>
        <v>0.68421052631578949</v>
      </c>
      <c r="R15" s="23">
        <f t="shared" si="21"/>
        <v>0.68421052631578949</v>
      </c>
      <c r="S15" s="24">
        <v>17</v>
      </c>
      <c r="T15" s="25">
        <f>S15/O15</f>
        <v>0.89473684210526316</v>
      </c>
      <c r="U15" s="23">
        <f>IF(T15&gt;100%,100%,T15)</f>
        <v>0.89473684210526316</v>
      </c>
      <c r="V15" s="24">
        <v>19</v>
      </c>
      <c r="W15" s="25">
        <f>V15/O15</f>
        <v>1</v>
      </c>
      <c r="X15" s="23">
        <f t="shared" si="23"/>
        <v>1</v>
      </c>
      <c r="Y15" s="244">
        <v>19</v>
      </c>
      <c r="Z15" s="72">
        <f>Y15/O15</f>
        <v>1</v>
      </c>
      <c r="AA15" s="335">
        <f t="shared" si="24"/>
        <v>1</v>
      </c>
      <c r="AB15" s="33">
        <v>49400000</v>
      </c>
      <c r="AC15" s="88">
        <v>55400000</v>
      </c>
      <c r="AD15" s="88">
        <v>41168807</v>
      </c>
      <c r="AE15" s="25">
        <f>AD15/AC15</f>
        <v>0.74311925992779782</v>
      </c>
      <c r="AF15" s="165">
        <v>55400000</v>
      </c>
      <c r="AG15" s="165">
        <v>41168807</v>
      </c>
      <c r="AH15" s="72">
        <f>AG15/AF15</f>
        <v>0.74311925992779782</v>
      </c>
      <c r="AI15" s="165">
        <v>54891743</v>
      </c>
      <c r="AJ15" s="165">
        <v>54891743</v>
      </c>
      <c r="AK15" s="72">
        <f>AJ15/AI15</f>
        <v>1</v>
      </c>
      <c r="AL15" s="242">
        <v>55400000</v>
      </c>
      <c r="AM15" s="242">
        <v>55400000</v>
      </c>
      <c r="AN15" s="245">
        <f>AM15/AL15</f>
        <v>1</v>
      </c>
    </row>
    <row r="16" spans="1:40" ht="24" x14ac:dyDescent="0.3">
      <c r="A16" s="85">
        <v>2</v>
      </c>
      <c r="B16" s="18" t="s">
        <v>8</v>
      </c>
      <c r="C16" s="18">
        <v>269</v>
      </c>
      <c r="D16" s="18" t="s">
        <v>81</v>
      </c>
      <c r="E16" s="18" t="s">
        <v>82</v>
      </c>
      <c r="F16" s="18">
        <v>31</v>
      </c>
      <c r="G16" s="31" t="s">
        <v>154</v>
      </c>
      <c r="H16" s="31" t="s">
        <v>149</v>
      </c>
      <c r="I16" s="31">
        <v>59</v>
      </c>
      <c r="J16" s="19" t="s">
        <v>155</v>
      </c>
      <c r="K16" s="19" t="s">
        <v>156</v>
      </c>
      <c r="L16" s="19" t="s">
        <v>157</v>
      </c>
      <c r="M16" s="19" t="s">
        <v>158</v>
      </c>
      <c r="N16" s="20" t="s">
        <v>87</v>
      </c>
      <c r="O16" s="32">
        <v>1</v>
      </c>
      <c r="P16" s="22">
        <v>1</v>
      </c>
      <c r="Q16" s="23">
        <f>P16/O16</f>
        <v>1</v>
      </c>
      <c r="R16" s="23">
        <f t="shared" si="21"/>
        <v>1</v>
      </c>
      <c r="S16" s="24">
        <v>1</v>
      </c>
      <c r="T16" s="25">
        <f>S16/O16</f>
        <v>1</v>
      </c>
      <c r="U16" s="23">
        <f>IF(T16&gt;100%,100%,T16)</f>
        <v>1</v>
      </c>
      <c r="V16" s="24">
        <v>1</v>
      </c>
      <c r="W16" s="25">
        <f>V16/O16</f>
        <v>1</v>
      </c>
      <c r="X16" s="23">
        <f t="shared" si="23"/>
        <v>1</v>
      </c>
      <c r="Y16" s="244">
        <v>2</v>
      </c>
      <c r="Z16" s="72">
        <f>Y16/O16</f>
        <v>2</v>
      </c>
      <c r="AA16" s="335">
        <f t="shared" si="24"/>
        <v>1</v>
      </c>
      <c r="AB16" s="33">
        <v>10000000</v>
      </c>
      <c r="AC16" s="88">
        <v>10000000</v>
      </c>
      <c r="AD16" s="88">
        <v>7431193</v>
      </c>
      <c r="AE16" s="25">
        <f>AD16/AC16</f>
        <v>0.74311930000000004</v>
      </c>
      <c r="AF16" s="165">
        <v>10000000</v>
      </c>
      <c r="AG16" s="165">
        <v>7431193</v>
      </c>
      <c r="AH16" s="72">
        <f>AG16/AF16</f>
        <v>0.74311930000000004</v>
      </c>
      <c r="AI16" s="165">
        <v>9908257</v>
      </c>
      <c r="AJ16" s="165">
        <v>9908257</v>
      </c>
      <c r="AK16" s="72">
        <f>AJ16/AI16</f>
        <v>1</v>
      </c>
      <c r="AL16" s="242">
        <v>10000000</v>
      </c>
      <c r="AM16" s="242">
        <v>10000000</v>
      </c>
      <c r="AN16" s="245">
        <f t="shared" ref="AN16:AN18" si="25">AM16/AL16</f>
        <v>1</v>
      </c>
    </row>
    <row r="17" spans="1:40" ht="24" x14ac:dyDescent="0.3">
      <c r="A17" s="85">
        <v>3</v>
      </c>
      <c r="B17" s="18" t="s">
        <v>8</v>
      </c>
      <c r="C17" s="18">
        <v>270</v>
      </c>
      <c r="D17" s="31" t="s">
        <v>159</v>
      </c>
      <c r="E17" s="31" t="s">
        <v>160</v>
      </c>
      <c r="F17" s="18">
        <v>20</v>
      </c>
      <c r="G17" s="31" t="s">
        <v>161</v>
      </c>
      <c r="H17" s="31" t="s">
        <v>162</v>
      </c>
      <c r="I17" s="31">
        <v>60</v>
      </c>
      <c r="J17" s="19" t="s">
        <v>163</v>
      </c>
      <c r="K17" s="19" t="s">
        <v>164</v>
      </c>
      <c r="L17" s="19" t="s">
        <v>165</v>
      </c>
      <c r="M17" s="19" t="s">
        <v>166</v>
      </c>
      <c r="N17" s="20" t="s">
        <v>73</v>
      </c>
      <c r="O17" s="32" t="s">
        <v>119</v>
      </c>
      <c r="P17" s="22">
        <v>0</v>
      </c>
      <c r="Q17" s="32" t="s">
        <v>119</v>
      </c>
      <c r="R17" s="23">
        <f>IF(AND(P17&gt;0,Q17="(por demanda)"),100%,0%)</f>
        <v>0</v>
      </c>
      <c r="S17" s="24">
        <v>12</v>
      </c>
      <c r="T17" s="32" t="s">
        <v>119</v>
      </c>
      <c r="U17" s="23">
        <f>IF(AND(S17&gt;0,T17="(por demanda)"),100%,0%)</f>
        <v>1</v>
      </c>
      <c r="V17" s="24">
        <v>39</v>
      </c>
      <c r="W17" s="32" t="s">
        <v>119</v>
      </c>
      <c r="X17" s="23">
        <f>IF(AND(V17&gt;0,W17="(por demanda)"),100%,0%)</f>
        <v>1</v>
      </c>
      <c r="Y17" s="244">
        <v>39</v>
      </c>
      <c r="Z17" s="32" t="s">
        <v>119</v>
      </c>
      <c r="AA17" s="335">
        <f>IF(AND(Y17&gt;0,Z17="(por demanda)"),100%,0%)</f>
        <v>1</v>
      </c>
      <c r="AB17" s="33">
        <v>46200000</v>
      </c>
      <c r="AC17" s="88">
        <v>68320000</v>
      </c>
      <c r="AD17" s="88">
        <v>27520000</v>
      </c>
      <c r="AE17" s="25">
        <f>AD17/AC17</f>
        <v>0.40281030444964872</v>
      </c>
      <c r="AF17" s="165">
        <v>67948333</v>
      </c>
      <c r="AG17" s="165">
        <v>62015000</v>
      </c>
      <c r="AH17" s="72">
        <f>AG17/AF17</f>
        <v>0.91267875548911548</v>
      </c>
      <c r="AI17" s="165">
        <v>62015000</v>
      </c>
      <c r="AJ17" s="165">
        <v>62015000</v>
      </c>
      <c r="AK17" s="72">
        <f>AJ17/AI17</f>
        <v>1</v>
      </c>
      <c r="AL17" s="242">
        <v>68923333</v>
      </c>
      <c r="AM17" s="242">
        <v>68923333</v>
      </c>
      <c r="AN17" s="245">
        <f t="shared" si="25"/>
        <v>1</v>
      </c>
    </row>
    <row r="18" spans="1:40" ht="24" x14ac:dyDescent="0.3">
      <c r="A18" s="85">
        <v>4</v>
      </c>
      <c r="B18" s="18" t="s">
        <v>8</v>
      </c>
      <c r="C18" s="18">
        <v>271</v>
      </c>
      <c r="D18" s="31" t="s">
        <v>65</v>
      </c>
      <c r="E18" s="31" t="s">
        <v>124</v>
      </c>
      <c r="F18" s="18">
        <v>26</v>
      </c>
      <c r="G18" s="31" t="s">
        <v>161</v>
      </c>
      <c r="H18" s="31" t="s">
        <v>162</v>
      </c>
      <c r="I18" s="31">
        <v>60</v>
      </c>
      <c r="J18" s="83" t="s">
        <v>167</v>
      </c>
      <c r="K18" s="19" t="s">
        <v>164</v>
      </c>
      <c r="L18" s="19" t="s">
        <v>168</v>
      </c>
      <c r="M18" s="19" t="s">
        <v>169</v>
      </c>
      <c r="N18" s="20" t="s">
        <v>73</v>
      </c>
      <c r="O18" s="32">
        <v>2</v>
      </c>
      <c r="P18" s="22">
        <v>1</v>
      </c>
      <c r="Q18" s="23">
        <f>P18/O18</f>
        <v>0.5</v>
      </c>
      <c r="R18" s="23">
        <f t="shared" ref="R18" si="26">IF(Q18&gt;100%,100%,Q18)</f>
        <v>0.5</v>
      </c>
      <c r="S18" s="24">
        <v>1</v>
      </c>
      <c r="T18" s="25">
        <f>S18/O18</f>
        <v>0.5</v>
      </c>
      <c r="U18" s="23">
        <f>IF(T18&gt;100%,100%,T18)</f>
        <v>0.5</v>
      </c>
      <c r="V18" s="24">
        <v>1</v>
      </c>
      <c r="W18" s="25">
        <f>V18/O18</f>
        <v>0.5</v>
      </c>
      <c r="X18" s="23">
        <f t="shared" ref="X18" si="27">IF(W18&gt;100%,100%,W18)</f>
        <v>0.5</v>
      </c>
      <c r="Y18" s="244">
        <v>1</v>
      </c>
      <c r="Z18" s="72">
        <f>Y18/O18</f>
        <v>0.5</v>
      </c>
      <c r="AA18" s="335">
        <f t="shared" ref="AA18" si="28">IF(Z18&gt;100%,100%,Z18)</f>
        <v>0.5</v>
      </c>
      <c r="AB18" s="33">
        <v>46200000</v>
      </c>
      <c r="AC18" s="88">
        <v>68320000</v>
      </c>
      <c r="AD18" s="88">
        <v>27520000</v>
      </c>
      <c r="AE18" s="25">
        <f>AD18/AC18</f>
        <v>0.40281030444964872</v>
      </c>
      <c r="AF18" s="165">
        <v>67948333</v>
      </c>
      <c r="AG18" s="165">
        <v>62015000</v>
      </c>
      <c r="AH18" s="72">
        <f>AG18/AF18</f>
        <v>0.91267875548911548</v>
      </c>
      <c r="AI18" s="165">
        <v>62015000</v>
      </c>
      <c r="AJ18" s="165">
        <v>62015000</v>
      </c>
      <c r="AK18" s="72">
        <f>AJ18/AI18</f>
        <v>1</v>
      </c>
      <c r="AL18" s="242">
        <v>68923333</v>
      </c>
      <c r="AM18" s="242">
        <v>68923333</v>
      </c>
      <c r="AN18" s="245">
        <f t="shared" si="25"/>
        <v>1</v>
      </c>
    </row>
    <row r="19" spans="1:40" ht="24" x14ac:dyDescent="0.3">
      <c r="A19" s="85">
        <v>5</v>
      </c>
      <c r="B19" s="18" t="s">
        <v>8</v>
      </c>
      <c r="C19" s="18">
        <v>272</v>
      </c>
      <c r="D19" s="18" t="s">
        <v>81</v>
      </c>
      <c r="E19" s="18" t="s">
        <v>82</v>
      </c>
      <c r="F19" s="18">
        <v>31</v>
      </c>
      <c r="G19" s="31" t="s">
        <v>148</v>
      </c>
      <c r="H19" s="31" t="s">
        <v>149</v>
      </c>
      <c r="I19" s="31">
        <v>59</v>
      </c>
      <c r="J19" s="19" t="s">
        <v>170</v>
      </c>
      <c r="K19" s="19" t="s">
        <v>151</v>
      </c>
      <c r="L19" s="19" t="s">
        <v>171</v>
      </c>
      <c r="M19" s="19" t="s">
        <v>172</v>
      </c>
      <c r="N19" s="20" t="s">
        <v>87</v>
      </c>
      <c r="O19" s="32" t="s">
        <v>119</v>
      </c>
      <c r="P19" s="22">
        <v>468</v>
      </c>
      <c r="Q19" s="32" t="s">
        <v>119</v>
      </c>
      <c r="R19" s="23">
        <f>IF(AND(P19&gt;0,Q19="(por demanda)"),100%,0%)</f>
        <v>1</v>
      </c>
      <c r="S19" s="24">
        <v>530</v>
      </c>
      <c r="T19" s="32" t="s">
        <v>119</v>
      </c>
      <c r="U19" s="23">
        <f>IF(AND(S19&gt;0,T19="(por demanda)"),100%,0%)</f>
        <v>1</v>
      </c>
      <c r="V19" s="24">
        <v>564</v>
      </c>
      <c r="W19" s="32" t="s">
        <v>119</v>
      </c>
      <c r="X19" s="23">
        <f>IF(AND(V19&gt;0,W19="(por demanda)"),100%,0%)</f>
        <v>1</v>
      </c>
      <c r="Y19" s="244">
        <v>574</v>
      </c>
      <c r="Z19" s="32" t="s">
        <v>119</v>
      </c>
      <c r="AA19" s="335">
        <f>IF(AND(Y19&gt;0,Z19="(por demanda)"),100%,0%)</f>
        <v>1</v>
      </c>
      <c r="AB19" s="38" t="s">
        <v>147</v>
      </c>
      <c r="AC19" s="89" t="s">
        <v>147</v>
      </c>
      <c r="AD19" s="89" t="s">
        <v>147</v>
      </c>
      <c r="AE19" s="38" t="s">
        <v>147</v>
      </c>
      <c r="AF19" s="154" t="s">
        <v>147</v>
      </c>
      <c r="AG19" s="154" t="s">
        <v>147</v>
      </c>
      <c r="AH19" s="38" t="s">
        <v>147</v>
      </c>
      <c r="AI19" s="38" t="s">
        <v>147</v>
      </c>
      <c r="AJ19" s="38" t="s">
        <v>147</v>
      </c>
      <c r="AK19" s="38" t="s">
        <v>147</v>
      </c>
      <c r="AL19" s="38" t="s">
        <v>147</v>
      </c>
      <c r="AM19" s="38" t="s">
        <v>147</v>
      </c>
      <c r="AN19" s="202" t="s">
        <v>147</v>
      </c>
    </row>
    <row r="20" spans="1:40" ht="24" x14ac:dyDescent="0.3">
      <c r="A20" s="85">
        <v>1</v>
      </c>
      <c r="B20" s="18" t="s">
        <v>9</v>
      </c>
      <c r="C20" s="18">
        <v>273</v>
      </c>
      <c r="D20" s="35" t="s">
        <v>159</v>
      </c>
      <c r="E20" s="35" t="s">
        <v>160</v>
      </c>
      <c r="F20" s="18">
        <v>20</v>
      </c>
      <c r="G20" s="35" t="s">
        <v>173</v>
      </c>
      <c r="H20" s="35" t="s">
        <v>174</v>
      </c>
      <c r="I20" s="35">
        <v>115</v>
      </c>
      <c r="J20" s="19" t="s">
        <v>175</v>
      </c>
      <c r="K20" s="19" t="s">
        <v>176</v>
      </c>
      <c r="L20" s="19" t="s">
        <v>177</v>
      </c>
      <c r="M20" s="19" t="s">
        <v>178</v>
      </c>
      <c r="N20" s="20" t="s">
        <v>112</v>
      </c>
      <c r="O20" s="32">
        <v>10</v>
      </c>
      <c r="P20" s="22">
        <v>0</v>
      </c>
      <c r="Q20" s="23">
        <f>P20/O20</f>
        <v>0</v>
      </c>
      <c r="R20" s="23">
        <f t="shared" ref="R20" si="29">IF(Q20&gt;100%,100%,Q20)</f>
        <v>0</v>
      </c>
      <c r="S20" s="24">
        <v>23</v>
      </c>
      <c r="T20" s="25">
        <f>S20/O20</f>
        <v>2.2999999999999998</v>
      </c>
      <c r="U20" s="23">
        <f t="shared" ref="U20" si="30">IF(T20&gt;100%,100%,T20)</f>
        <v>1</v>
      </c>
      <c r="V20" s="24">
        <v>35</v>
      </c>
      <c r="W20" s="25">
        <f>V20/O20</f>
        <v>3.5</v>
      </c>
      <c r="X20" s="23">
        <f t="shared" ref="X20" si="31">IF(W20&gt;100%,100%,W20)</f>
        <v>1</v>
      </c>
      <c r="Y20" s="244">
        <v>41</v>
      </c>
      <c r="Z20" s="72">
        <f>Y20/O20</f>
        <v>4.0999999999999996</v>
      </c>
      <c r="AA20" s="335">
        <f t="shared" ref="AA20" si="32">IF(Z20&gt;100%,100%,Z20)</f>
        <v>1</v>
      </c>
      <c r="AB20" s="33">
        <v>320000</v>
      </c>
      <c r="AC20" s="90">
        <v>0</v>
      </c>
      <c r="AD20" s="90">
        <v>0</v>
      </c>
      <c r="AE20" s="23" t="e">
        <f>AD20/AC20</f>
        <v>#DIV/0!</v>
      </c>
      <c r="AF20" s="165">
        <v>809600</v>
      </c>
      <c r="AG20" s="165">
        <v>809600</v>
      </c>
      <c r="AH20" s="72">
        <f>AG20/AF20</f>
        <v>1</v>
      </c>
      <c r="AI20" s="165">
        <v>1232000</v>
      </c>
      <c r="AJ20" s="165">
        <v>1232000</v>
      </c>
      <c r="AK20" s="23">
        <f>AJ20/AI20</f>
        <v>1</v>
      </c>
      <c r="AL20" s="242">
        <v>1443200</v>
      </c>
      <c r="AM20" s="242">
        <v>1443200</v>
      </c>
      <c r="AN20" s="245">
        <f>AM20/AL20</f>
        <v>1</v>
      </c>
    </row>
    <row r="21" spans="1:40" ht="24" x14ac:dyDescent="0.3">
      <c r="A21" s="85" t="s">
        <v>179</v>
      </c>
      <c r="B21" s="18" t="s">
        <v>9</v>
      </c>
      <c r="C21" s="18">
        <v>274</v>
      </c>
      <c r="D21" s="35" t="s">
        <v>65</v>
      </c>
      <c r="E21" s="35" t="s">
        <v>124</v>
      </c>
      <c r="F21" s="18">
        <v>26</v>
      </c>
      <c r="G21" s="35" t="s">
        <v>173</v>
      </c>
      <c r="H21" s="35" t="s">
        <v>174</v>
      </c>
      <c r="I21" s="35">
        <v>115</v>
      </c>
      <c r="J21" s="83" t="s">
        <v>180</v>
      </c>
      <c r="K21" s="19" t="s">
        <v>176</v>
      </c>
      <c r="L21" s="19" t="s">
        <v>181</v>
      </c>
      <c r="M21" s="19" t="s">
        <v>182</v>
      </c>
      <c r="N21" s="20" t="s">
        <v>73</v>
      </c>
      <c r="O21" s="32" t="s">
        <v>119</v>
      </c>
      <c r="P21" s="22">
        <v>0</v>
      </c>
      <c r="Q21" s="32" t="s">
        <v>119</v>
      </c>
      <c r="R21" s="23">
        <f t="shared" ref="R21:R22" si="33">IF(AND(P21&gt;0,Q21="(por demanda)"),100%,0%)</f>
        <v>0</v>
      </c>
      <c r="S21" s="24">
        <v>0</v>
      </c>
      <c r="T21" s="32" t="s">
        <v>119</v>
      </c>
      <c r="U21" s="23">
        <f t="shared" ref="U21:U22" si="34">IF(AND(S21&gt;0,T21="(por demanda)"),100%,0%)</f>
        <v>0</v>
      </c>
      <c r="V21" s="24">
        <v>2</v>
      </c>
      <c r="W21" s="32" t="s">
        <v>119</v>
      </c>
      <c r="X21" s="23">
        <f t="shared" ref="X21:X22" si="35">IF(AND(V21&gt;0,W21="(por demanda)"),100%,0%)</f>
        <v>1</v>
      </c>
      <c r="Y21" s="244">
        <v>2</v>
      </c>
      <c r="Z21" s="32" t="s">
        <v>119</v>
      </c>
      <c r="AA21" s="335">
        <f t="shared" ref="AA21:AA22" si="36">IF(AND(Y21&gt;0,Z21="(por demanda)"),100%,0%)</f>
        <v>1</v>
      </c>
      <c r="AB21" s="38" t="s">
        <v>147</v>
      </c>
      <c r="AC21" s="38" t="s">
        <v>147</v>
      </c>
      <c r="AD21" s="38" t="s">
        <v>147</v>
      </c>
      <c r="AE21" s="38" t="s">
        <v>147</v>
      </c>
      <c r="AF21" s="154" t="s">
        <v>147</v>
      </c>
      <c r="AG21" s="154" t="s">
        <v>147</v>
      </c>
      <c r="AH21" s="38" t="s">
        <v>147</v>
      </c>
      <c r="AI21" s="38" t="s">
        <v>147</v>
      </c>
      <c r="AJ21" s="38" t="s">
        <v>147</v>
      </c>
      <c r="AK21" s="38" t="s">
        <v>147</v>
      </c>
      <c r="AL21" s="38" t="s">
        <v>147</v>
      </c>
      <c r="AM21" s="38" t="s">
        <v>147</v>
      </c>
      <c r="AN21" s="202" t="s">
        <v>147</v>
      </c>
    </row>
    <row r="22" spans="1:40" ht="24" x14ac:dyDescent="0.3">
      <c r="A22" s="85" t="s">
        <v>183</v>
      </c>
      <c r="B22" s="18" t="s">
        <v>9</v>
      </c>
      <c r="C22" s="18">
        <v>275</v>
      </c>
      <c r="D22" s="35" t="s">
        <v>65</v>
      </c>
      <c r="E22" s="35" t="s">
        <v>124</v>
      </c>
      <c r="F22" s="18">
        <v>26</v>
      </c>
      <c r="G22" s="35" t="s">
        <v>173</v>
      </c>
      <c r="H22" s="35" t="s">
        <v>174</v>
      </c>
      <c r="I22" s="35">
        <v>115</v>
      </c>
      <c r="J22" s="83" t="s">
        <v>184</v>
      </c>
      <c r="K22" s="19" t="s">
        <v>176</v>
      </c>
      <c r="L22" s="19" t="s">
        <v>185</v>
      </c>
      <c r="M22" s="19" t="s">
        <v>186</v>
      </c>
      <c r="N22" s="20" t="s">
        <v>73</v>
      </c>
      <c r="O22" s="32" t="s">
        <v>119</v>
      </c>
      <c r="P22" s="22">
        <v>0</v>
      </c>
      <c r="Q22" s="32" t="s">
        <v>119</v>
      </c>
      <c r="R22" s="23">
        <f t="shared" si="33"/>
        <v>0</v>
      </c>
      <c r="S22" s="24">
        <v>0</v>
      </c>
      <c r="T22" s="32" t="s">
        <v>119</v>
      </c>
      <c r="U22" s="23">
        <f t="shared" si="34"/>
        <v>0</v>
      </c>
      <c r="V22" s="24">
        <v>2</v>
      </c>
      <c r="W22" s="32" t="s">
        <v>119</v>
      </c>
      <c r="X22" s="23">
        <f t="shared" si="35"/>
        <v>1</v>
      </c>
      <c r="Y22" s="244">
        <v>2</v>
      </c>
      <c r="Z22" s="32" t="s">
        <v>119</v>
      </c>
      <c r="AA22" s="335">
        <f t="shared" si="36"/>
        <v>1</v>
      </c>
      <c r="AB22" s="38" t="s">
        <v>147</v>
      </c>
      <c r="AC22" s="38" t="s">
        <v>147</v>
      </c>
      <c r="AD22" s="38" t="s">
        <v>147</v>
      </c>
      <c r="AE22" s="38" t="s">
        <v>147</v>
      </c>
      <c r="AF22" s="154" t="s">
        <v>147</v>
      </c>
      <c r="AG22" s="154" t="s">
        <v>147</v>
      </c>
      <c r="AH22" s="38" t="s">
        <v>147</v>
      </c>
      <c r="AI22" s="38" t="s">
        <v>147</v>
      </c>
      <c r="AJ22" s="38" t="s">
        <v>147</v>
      </c>
      <c r="AK22" s="38" t="s">
        <v>147</v>
      </c>
      <c r="AL22" s="38" t="s">
        <v>147</v>
      </c>
      <c r="AM22" s="38" t="s">
        <v>147</v>
      </c>
      <c r="AN22" s="202" t="s">
        <v>147</v>
      </c>
    </row>
    <row r="23" spans="1:40" ht="60" x14ac:dyDescent="0.3">
      <c r="A23" s="85">
        <v>2</v>
      </c>
      <c r="B23" s="18" t="s">
        <v>9</v>
      </c>
      <c r="C23" s="18">
        <v>276</v>
      </c>
      <c r="D23" s="35" t="s">
        <v>159</v>
      </c>
      <c r="E23" s="35" t="s">
        <v>160</v>
      </c>
      <c r="F23" s="18">
        <v>20</v>
      </c>
      <c r="G23" s="35" t="s">
        <v>187</v>
      </c>
      <c r="H23" s="35" t="s">
        <v>188</v>
      </c>
      <c r="I23" s="35">
        <v>107</v>
      </c>
      <c r="J23" s="19" t="s">
        <v>189</v>
      </c>
      <c r="K23" s="19" t="s">
        <v>140</v>
      </c>
      <c r="L23" s="19" t="s">
        <v>190</v>
      </c>
      <c r="M23" s="19" t="s">
        <v>191</v>
      </c>
      <c r="N23" s="20" t="s">
        <v>112</v>
      </c>
      <c r="O23" s="37">
        <v>2300</v>
      </c>
      <c r="P23" s="22">
        <v>767</v>
      </c>
      <c r="Q23" s="23">
        <f t="shared" ref="Q23:Q29" si="37">P23/O23</f>
        <v>0.33347826086956522</v>
      </c>
      <c r="R23" s="23">
        <f t="shared" ref="R23:R29" si="38">IF(Q23&gt;100%,100%,Q23)</f>
        <v>0.33347826086956522</v>
      </c>
      <c r="S23" s="24">
        <v>1848</v>
      </c>
      <c r="T23" s="25">
        <f t="shared" ref="T23:T29" si="39">S23/O23</f>
        <v>0.8034782608695652</v>
      </c>
      <c r="U23" s="23">
        <f t="shared" ref="U23:U29" si="40">IF(T23&gt;100%,100%,T23)</f>
        <v>0.8034782608695652</v>
      </c>
      <c r="V23" s="24">
        <v>2198</v>
      </c>
      <c r="W23" s="25">
        <f t="shared" ref="W23:W29" si="41">V23/O23</f>
        <v>0.95565217391304347</v>
      </c>
      <c r="X23" s="23">
        <f t="shared" ref="X23:X29" si="42">IF(W23&gt;100%,100%,W23)</f>
        <v>0.95565217391304347</v>
      </c>
      <c r="Y23" s="244">
        <v>2290</v>
      </c>
      <c r="Z23" s="72">
        <f t="shared" ref="Z23:Z29" si="43">Y23/O23</f>
        <v>0.9956521739130435</v>
      </c>
      <c r="AA23" s="335">
        <f t="shared" ref="AA23:AA29" si="44">IF(Z23&gt;100%,100%,Z23)</f>
        <v>0.9956521739130435</v>
      </c>
      <c r="AB23" s="33">
        <v>1125320000</v>
      </c>
      <c r="AC23" s="90">
        <v>1125320000</v>
      </c>
      <c r="AD23" s="90">
        <v>610783844</v>
      </c>
      <c r="AE23" s="23">
        <f t="shared" ref="AE23:AE29" si="45">AD23/AC23</f>
        <v>0.5427645860732947</v>
      </c>
      <c r="AF23" s="165">
        <v>1125320000</v>
      </c>
      <c r="AG23" s="165">
        <v>791478932</v>
      </c>
      <c r="AH23" s="72">
        <f>AG23/AF23</f>
        <v>0.70333676820815416</v>
      </c>
      <c r="AI23" s="165">
        <v>1125320000</v>
      </c>
      <c r="AJ23" s="165">
        <v>815824959</v>
      </c>
      <c r="AK23" s="23">
        <f>AJ23/AI23</f>
        <v>0.72497152721003799</v>
      </c>
      <c r="AL23" s="242">
        <v>841724486</v>
      </c>
      <c r="AM23" s="242">
        <v>841723960.69889605</v>
      </c>
      <c r="AN23" s="245">
        <f>AM23/AL23</f>
        <v>0.99999937592274823</v>
      </c>
    </row>
    <row r="24" spans="1:40" ht="36" x14ac:dyDescent="0.3">
      <c r="A24" s="85">
        <v>1</v>
      </c>
      <c r="B24" s="18" t="s">
        <v>10</v>
      </c>
      <c r="C24" s="18">
        <v>277</v>
      </c>
      <c r="D24" s="39" t="s">
        <v>65</v>
      </c>
      <c r="E24" s="39" t="s">
        <v>192</v>
      </c>
      <c r="F24" s="18">
        <v>25</v>
      </c>
      <c r="G24" s="39" t="s">
        <v>193</v>
      </c>
      <c r="H24" s="39" t="s">
        <v>194</v>
      </c>
      <c r="I24" s="39">
        <v>36</v>
      </c>
      <c r="J24" s="83" t="s">
        <v>195</v>
      </c>
      <c r="K24" s="19" t="s">
        <v>196</v>
      </c>
      <c r="L24" s="19" t="s">
        <v>197</v>
      </c>
      <c r="M24" s="19" t="s">
        <v>198</v>
      </c>
      <c r="N24" s="20" t="s">
        <v>112</v>
      </c>
      <c r="O24" s="40">
        <v>40</v>
      </c>
      <c r="P24" s="22">
        <v>12</v>
      </c>
      <c r="Q24" s="23">
        <f t="shared" si="37"/>
        <v>0.3</v>
      </c>
      <c r="R24" s="23">
        <f t="shared" si="38"/>
        <v>0.3</v>
      </c>
      <c r="S24" s="24">
        <v>26</v>
      </c>
      <c r="T24" s="25">
        <f t="shared" si="39"/>
        <v>0.65</v>
      </c>
      <c r="U24" s="23">
        <f t="shared" si="40"/>
        <v>0.65</v>
      </c>
      <c r="V24" s="24">
        <v>43</v>
      </c>
      <c r="W24" s="25">
        <f t="shared" si="41"/>
        <v>1.075</v>
      </c>
      <c r="X24" s="23">
        <f t="shared" si="42"/>
        <v>1</v>
      </c>
      <c r="Y24" s="244">
        <v>63</v>
      </c>
      <c r="Z24" s="72">
        <f t="shared" si="43"/>
        <v>1.575</v>
      </c>
      <c r="AA24" s="335">
        <f t="shared" si="44"/>
        <v>1</v>
      </c>
      <c r="AB24" s="41">
        <v>195368214</v>
      </c>
      <c r="AC24" s="87">
        <v>195368214</v>
      </c>
      <c r="AD24" s="87">
        <v>15512000</v>
      </c>
      <c r="AE24" s="86">
        <f t="shared" si="45"/>
        <v>7.9398791043869599E-2</v>
      </c>
      <c r="AF24" s="165">
        <v>195368214</v>
      </c>
      <c r="AG24" s="165">
        <v>78323000</v>
      </c>
      <c r="AH24" s="86">
        <f t="shared" ref="AH24:AH29" si="46">AG24/AF24</f>
        <v>0.40089940116870804</v>
      </c>
      <c r="AI24" s="165">
        <v>195368214</v>
      </c>
      <c r="AJ24" s="165">
        <v>149258100</v>
      </c>
      <c r="AK24" s="86">
        <f t="shared" ref="AK24:AK29" si="47">AJ24/AI24</f>
        <v>0.76398354135540181</v>
      </c>
      <c r="AL24" s="242">
        <v>243968214.00000003</v>
      </c>
      <c r="AM24" s="242">
        <v>215643900</v>
      </c>
      <c r="AN24" s="245">
        <f>AM24/AL24</f>
        <v>0.88390162170880171</v>
      </c>
    </row>
    <row r="25" spans="1:40" ht="36" x14ac:dyDescent="0.3">
      <c r="A25" s="85">
        <v>2</v>
      </c>
      <c r="B25" s="18" t="s">
        <v>10</v>
      </c>
      <c r="C25" s="18">
        <v>278</v>
      </c>
      <c r="D25" s="39" t="s">
        <v>65</v>
      </c>
      <c r="E25" s="39" t="s">
        <v>192</v>
      </c>
      <c r="F25" s="18">
        <v>25</v>
      </c>
      <c r="G25" s="39" t="s">
        <v>193</v>
      </c>
      <c r="H25" s="39" t="s">
        <v>199</v>
      </c>
      <c r="I25" s="39">
        <v>37</v>
      </c>
      <c r="J25" s="83" t="s">
        <v>200</v>
      </c>
      <c r="K25" s="19" t="s">
        <v>196</v>
      </c>
      <c r="L25" s="19" t="s">
        <v>201</v>
      </c>
      <c r="M25" s="19" t="s">
        <v>202</v>
      </c>
      <c r="N25" s="20" t="s">
        <v>112</v>
      </c>
      <c r="O25" s="40">
        <v>10</v>
      </c>
      <c r="P25" s="22">
        <v>0</v>
      </c>
      <c r="Q25" s="23">
        <f t="shared" si="37"/>
        <v>0</v>
      </c>
      <c r="R25" s="23">
        <f t="shared" si="38"/>
        <v>0</v>
      </c>
      <c r="S25" s="24">
        <v>6</v>
      </c>
      <c r="T25" s="25">
        <f t="shared" si="39"/>
        <v>0.6</v>
      </c>
      <c r="U25" s="23">
        <f t="shared" si="40"/>
        <v>0.6</v>
      </c>
      <c r="V25" s="24">
        <v>7</v>
      </c>
      <c r="W25" s="25">
        <f t="shared" si="41"/>
        <v>0.7</v>
      </c>
      <c r="X25" s="23">
        <f t="shared" si="42"/>
        <v>0.7</v>
      </c>
      <c r="Y25" s="244">
        <v>8</v>
      </c>
      <c r="Z25" s="72">
        <f t="shared" si="43"/>
        <v>0.8</v>
      </c>
      <c r="AA25" s="335">
        <f t="shared" si="44"/>
        <v>0.8</v>
      </c>
      <c r="AB25" s="41">
        <v>81289200</v>
      </c>
      <c r="AC25" s="87">
        <v>81289200</v>
      </c>
      <c r="AD25" s="87">
        <v>0</v>
      </c>
      <c r="AE25" s="86">
        <f t="shared" si="45"/>
        <v>0</v>
      </c>
      <c r="AF25" s="165">
        <v>81289200</v>
      </c>
      <c r="AG25" s="165">
        <v>47142076</v>
      </c>
      <c r="AH25" s="86">
        <f t="shared" si="46"/>
        <v>0.57993037205434428</v>
      </c>
      <c r="AI25" s="165">
        <v>81289200</v>
      </c>
      <c r="AJ25" s="165">
        <v>70521400</v>
      </c>
      <c r="AK25" s="86">
        <f t="shared" si="47"/>
        <v>0.86753713900493545</v>
      </c>
      <c r="AL25" s="242">
        <v>113689200</v>
      </c>
      <c r="AM25" s="242">
        <v>103833100</v>
      </c>
      <c r="AN25" s="245">
        <f t="shared" ref="AN25:AN29" si="48">AM25/AL25</f>
        <v>0.91330662894980352</v>
      </c>
    </row>
    <row r="26" spans="1:40" ht="36" x14ac:dyDescent="0.3">
      <c r="A26" s="85">
        <v>3</v>
      </c>
      <c r="B26" s="18" t="s">
        <v>10</v>
      </c>
      <c r="C26" s="18">
        <v>279</v>
      </c>
      <c r="D26" s="39" t="s">
        <v>65</v>
      </c>
      <c r="E26" s="39" t="s">
        <v>192</v>
      </c>
      <c r="F26" s="18">
        <v>25</v>
      </c>
      <c r="G26" s="39" t="s">
        <v>203</v>
      </c>
      <c r="H26" s="39" t="s">
        <v>204</v>
      </c>
      <c r="I26" s="39">
        <v>38</v>
      </c>
      <c r="J26" s="83" t="s">
        <v>205</v>
      </c>
      <c r="K26" s="19" t="s">
        <v>206</v>
      </c>
      <c r="L26" s="19" t="s">
        <v>207</v>
      </c>
      <c r="M26" s="19" t="s">
        <v>208</v>
      </c>
      <c r="N26" s="20" t="s">
        <v>112</v>
      </c>
      <c r="O26" s="40">
        <v>45</v>
      </c>
      <c r="P26" s="22">
        <v>6</v>
      </c>
      <c r="Q26" s="23">
        <f t="shared" si="37"/>
        <v>0.13333333333333333</v>
      </c>
      <c r="R26" s="23">
        <f t="shared" si="38"/>
        <v>0.13333333333333333</v>
      </c>
      <c r="S26" s="24">
        <v>62</v>
      </c>
      <c r="T26" s="25">
        <f t="shared" si="39"/>
        <v>1.3777777777777778</v>
      </c>
      <c r="U26" s="23">
        <f t="shared" si="40"/>
        <v>1</v>
      </c>
      <c r="V26" s="24">
        <v>96</v>
      </c>
      <c r="W26" s="25">
        <f t="shared" si="41"/>
        <v>2.1333333333333333</v>
      </c>
      <c r="X26" s="23">
        <f t="shared" si="42"/>
        <v>1</v>
      </c>
      <c r="Y26" s="244">
        <v>128</v>
      </c>
      <c r="Z26" s="72">
        <f t="shared" si="43"/>
        <v>2.8444444444444446</v>
      </c>
      <c r="AA26" s="335">
        <f t="shared" si="44"/>
        <v>1</v>
      </c>
      <c r="AB26" s="41">
        <v>99225000</v>
      </c>
      <c r="AC26" s="87">
        <v>99225000</v>
      </c>
      <c r="AD26" s="87">
        <v>22555000</v>
      </c>
      <c r="AE26" s="86">
        <f t="shared" si="45"/>
        <v>0.22731166540690351</v>
      </c>
      <c r="AF26" s="165">
        <v>99225000</v>
      </c>
      <c r="AG26" s="165">
        <v>85681000</v>
      </c>
      <c r="AH26" s="86">
        <f t="shared" si="46"/>
        <v>0.8635021415973797</v>
      </c>
      <c r="AI26" s="165">
        <v>99225000</v>
      </c>
      <c r="AJ26" s="165">
        <v>148807000</v>
      </c>
      <c r="AK26" s="86">
        <f t="shared" si="47"/>
        <v>1.4996926177878558</v>
      </c>
      <c r="AL26" s="242">
        <v>149225000</v>
      </c>
      <c r="AM26" s="242">
        <v>148807000</v>
      </c>
      <c r="AN26" s="245">
        <f t="shared" si="48"/>
        <v>0.9971988607807003</v>
      </c>
    </row>
    <row r="27" spans="1:40" ht="36" x14ac:dyDescent="0.3">
      <c r="A27" s="85">
        <v>4</v>
      </c>
      <c r="B27" s="18" t="s">
        <v>10</v>
      </c>
      <c r="C27" s="18">
        <v>280</v>
      </c>
      <c r="D27" s="39" t="s">
        <v>65</v>
      </c>
      <c r="E27" s="39" t="s">
        <v>192</v>
      </c>
      <c r="F27" s="18">
        <v>25</v>
      </c>
      <c r="G27" s="39" t="s">
        <v>203</v>
      </c>
      <c r="H27" s="39" t="s">
        <v>209</v>
      </c>
      <c r="I27" s="39">
        <v>39</v>
      </c>
      <c r="J27" s="83" t="s">
        <v>210</v>
      </c>
      <c r="K27" s="19" t="s">
        <v>164</v>
      </c>
      <c r="L27" s="19" t="s">
        <v>211</v>
      </c>
      <c r="M27" s="19" t="s">
        <v>212</v>
      </c>
      <c r="N27" s="20" t="s">
        <v>112</v>
      </c>
      <c r="O27" s="40">
        <v>20</v>
      </c>
      <c r="P27" s="22">
        <v>3</v>
      </c>
      <c r="Q27" s="23">
        <f t="shared" si="37"/>
        <v>0.15</v>
      </c>
      <c r="R27" s="23">
        <f t="shared" si="38"/>
        <v>0.15</v>
      </c>
      <c r="S27" s="24">
        <v>7</v>
      </c>
      <c r="T27" s="25">
        <f t="shared" si="39"/>
        <v>0.35</v>
      </c>
      <c r="U27" s="23">
        <f t="shared" si="40"/>
        <v>0.35</v>
      </c>
      <c r="V27" s="24">
        <v>21</v>
      </c>
      <c r="W27" s="25">
        <f t="shared" si="41"/>
        <v>1.05</v>
      </c>
      <c r="X27" s="23">
        <f t="shared" si="42"/>
        <v>1</v>
      </c>
      <c r="Y27" s="244">
        <v>25</v>
      </c>
      <c r="Z27" s="72">
        <f t="shared" si="43"/>
        <v>1.25</v>
      </c>
      <c r="AA27" s="335">
        <f t="shared" si="44"/>
        <v>1</v>
      </c>
      <c r="AB27" s="41">
        <v>44100000</v>
      </c>
      <c r="AC27" s="87">
        <v>44100000</v>
      </c>
      <c r="AD27" s="87">
        <v>22026000</v>
      </c>
      <c r="AE27" s="86">
        <f t="shared" si="45"/>
        <v>0.49945578231292515</v>
      </c>
      <c r="AF27" s="165">
        <v>44100000</v>
      </c>
      <c r="AG27" s="165">
        <v>37913300</v>
      </c>
      <c r="AH27" s="86">
        <f t="shared" si="46"/>
        <v>0.85971201814058962</v>
      </c>
      <c r="AI27" s="165">
        <v>44100000</v>
      </c>
      <c r="AJ27" s="165">
        <v>68133800</v>
      </c>
      <c r="AK27" s="86">
        <f t="shared" si="47"/>
        <v>1.5449841269841269</v>
      </c>
      <c r="AL27" s="242">
        <v>68100000</v>
      </c>
      <c r="AM27" s="242">
        <v>68133800</v>
      </c>
      <c r="AN27" s="245">
        <f t="shared" si="48"/>
        <v>1.0004963289280471</v>
      </c>
    </row>
    <row r="28" spans="1:40" ht="36" x14ac:dyDescent="0.3">
      <c r="A28" s="85">
        <v>5</v>
      </c>
      <c r="B28" s="18" t="s">
        <v>10</v>
      </c>
      <c r="C28" s="18">
        <v>281</v>
      </c>
      <c r="D28" s="39" t="s">
        <v>65</v>
      </c>
      <c r="E28" s="39" t="s">
        <v>192</v>
      </c>
      <c r="F28" s="18">
        <v>25</v>
      </c>
      <c r="G28" s="39" t="s">
        <v>203</v>
      </c>
      <c r="H28" s="39" t="s">
        <v>209</v>
      </c>
      <c r="I28" s="39">
        <v>39</v>
      </c>
      <c r="J28" s="83" t="s">
        <v>213</v>
      </c>
      <c r="K28" s="19" t="s">
        <v>214</v>
      </c>
      <c r="L28" s="19" t="s">
        <v>215</v>
      </c>
      <c r="M28" s="19" t="s">
        <v>216</v>
      </c>
      <c r="N28" s="20" t="s">
        <v>112</v>
      </c>
      <c r="O28" s="40">
        <v>4</v>
      </c>
      <c r="P28" s="22">
        <v>3</v>
      </c>
      <c r="Q28" s="23">
        <f t="shared" si="37"/>
        <v>0.75</v>
      </c>
      <c r="R28" s="23">
        <f t="shared" si="38"/>
        <v>0.75</v>
      </c>
      <c r="S28" s="24">
        <v>3</v>
      </c>
      <c r="T28" s="25">
        <f t="shared" si="39"/>
        <v>0.75</v>
      </c>
      <c r="U28" s="23">
        <f t="shared" si="40"/>
        <v>0.75</v>
      </c>
      <c r="V28" s="24">
        <v>4</v>
      </c>
      <c r="W28" s="25">
        <f t="shared" si="41"/>
        <v>1</v>
      </c>
      <c r="X28" s="23">
        <f t="shared" si="42"/>
        <v>1</v>
      </c>
      <c r="Y28" s="244">
        <v>4</v>
      </c>
      <c r="Z28" s="72">
        <f t="shared" si="43"/>
        <v>1</v>
      </c>
      <c r="AA28" s="335">
        <f t="shared" si="44"/>
        <v>1</v>
      </c>
      <c r="AB28" s="41">
        <v>26648164</v>
      </c>
      <c r="AC28" s="87">
        <v>26648164</v>
      </c>
      <c r="AD28" s="87">
        <v>19139400</v>
      </c>
      <c r="AE28" s="86">
        <f t="shared" si="45"/>
        <v>0.71822584099977771</v>
      </c>
      <c r="AF28" s="165">
        <v>26648164</v>
      </c>
      <c r="AG28" s="165">
        <v>19139400</v>
      </c>
      <c r="AH28" s="86">
        <f t="shared" si="46"/>
        <v>0.71822584099977771</v>
      </c>
      <c r="AI28" s="165">
        <v>26648164</v>
      </c>
      <c r="AJ28" s="165">
        <v>25519200</v>
      </c>
      <c r="AK28" s="86">
        <f t="shared" si="47"/>
        <v>0.95763445466637032</v>
      </c>
      <c r="AL28" s="242">
        <v>26648164</v>
      </c>
      <c r="AM28" s="242">
        <v>25519200</v>
      </c>
      <c r="AN28" s="245">
        <f t="shared" si="48"/>
        <v>0.95763445466637032</v>
      </c>
    </row>
    <row r="29" spans="1:40" ht="84" x14ac:dyDescent="0.3">
      <c r="A29" s="85">
        <v>6</v>
      </c>
      <c r="B29" s="18" t="s">
        <v>10</v>
      </c>
      <c r="C29" s="18">
        <v>282</v>
      </c>
      <c r="D29" s="39" t="s">
        <v>94</v>
      </c>
      <c r="E29" s="39" t="s">
        <v>217</v>
      </c>
      <c r="F29" s="18">
        <v>14</v>
      </c>
      <c r="G29" s="39" t="s">
        <v>218</v>
      </c>
      <c r="H29" s="39" t="s">
        <v>219</v>
      </c>
      <c r="I29" s="39">
        <v>40</v>
      </c>
      <c r="J29" s="19" t="s">
        <v>220</v>
      </c>
      <c r="K29" s="19" t="s">
        <v>196</v>
      </c>
      <c r="L29" s="19" t="s">
        <v>221</v>
      </c>
      <c r="M29" s="19" t="s">
        <v>222</v>
      </c>
      <c r="N29" s="20" t="s">
        <v>112</v>
      </c>
      <c r="O29" s="40">
        <v>46</v>
      </c>
      <c r="P29" s="22">
        <v>14</v>
      </c>
      <c r="Q29" s="23">
        <f t="shared" si="37"/>
        <v>0.30434782608695654</v>
      </c>
      <c r="R29" s="23">
        <f t="shared" si="38"/>
        <v>0.30434782608695654</v>
      </c>
      <c r="S29" s="24">
        <v>40</v>
      </c>
      <c r="T29" s="25">
        <f t="shared" si="39"/>
        <v>0.86956521739130432</v>
      </c>
      <c r="U29" s="23">
        <f t="shared" si="40"/>
        <v>0.86956521739130432</v>
      </c>
      <c r="V29" s="24">
        <v>61</v>
      </c>
      <c r="W29" s="25">
        <f t="shared" si="41"/>
        <v>1.326086956521739</v>
      </c>
      <c r="X29" s="23">
        <f t="shared" si="42"/>
        <v>1</v>
      </c>
      <c r="Y29" s="244">
        <v>81</v>
      </c>
      <c r="Z29" s="72">
        <f t="shared" si="43"/>
        <v>1.7608695652173914</v>
      </c>
      <c r="AA29" s="335">
        <f t="shared" si="44"/>
        <v>1</v>
      </c>
      <c r="AB29" s="41">
        <v>460000000</v>
      </c>
      <c r="AC29" s="87">
        <v>460000000</v>
      </c>
      <c r="AD29" s="87">
        <v>33487719</v>
      </c>
      <c r="AE29" s="86">
        <f t="shared" si="45"/>
        <v>7.279938913043478E-2</v>
      </c>
      <c r="AF29" s="165">
        <v>460000000</v>
      </c>
      <c r="AG29" s="165">
        <v>103782687</v>
      </c>
      <c r="AH29" s="86">
        <f t="shared" si="46"/>
        <v>0.22561453695652173</v>
      </c>
      <c r="AI29" s="165">
        <v>460000000</v>
      </c>
      <c r="AJ29" s="165">
        <v>143847385.41999999</v>
      </c>
      <c r="AK29" s="86">
        <f t="shared" si="47"/>
        <v>0.3127117074347826</v>
      </c>
      <c r="AL29" s="242">
        <v>305000000</v>
      </c>
      <c r="AM29" s="242">
        <v>181242324.55555555</v>
      </c>
      <c r="AN29" s="245">
        <f t="shared" si="48"/>
        <v>0.59423712969034603</v>
      </c>
    </row>
    <row r="30" spans="1:40" ht="36" x14ac:dyDescent="0.3">
      <c r="A30" s="85" t="s">
        <v>223</v>
      </c>
      <c r="B30" s="18" t="s">
        <v>10</v>
      </c>
      <c r="C30" s="18">
        <v>283</v>
      </c>
      <c r="D30" s="39" t="s">
        <v>65</v>
      </c>
      <c r="E30" s="39" t="s">
        <v>224</v>
      </c>
      <c r="F30" s="18">
        <v>29</v>
      </c>
      <c r="G30" s="39" t="s">
        <v>218</v>
      </c>
      <c r="H30" s="39" t="s">
        <v>225</v>
      </c>
      <c r="I30" s="39">
        <v>41</v>
      </c>
      <c r="J30" s="83" t="s">
        <v>226</v>
      </c>
      <c r="K30" s="19" t="s">
        <v>227</v>
      </c>
      <c r="L30" s="19" t="s">
        <v>228</v>
      </c>
      <c r="M30" s="19" t="s">
        <v>229</v>
      </c>
      <c r="N30" s="20" t="s">
        <v>73</v>
      </c>
      <c r="O30" s="40" t="s">
        <v>119</v>
      </c>
      <c r="P30" s="22">
        <v>0</v>
      </c>
      <c r="Q30" s="32" t="s">
        <v>119</v>
      </c>
      <c r="R30" s="23">
        <f>IF(AND(P30&gt;0,Q30="(por demanda)"),100%,0%)</f>
        <v>0</v>
      </c>
      <c r="S30" s="24">
        <v>1</v>
      </c>
      <c r="T30" s="32" t="s">
        <v>119</v>
      </c>
      <c r="U30" s="23">
        <f>IF(AND(S30&gt;0,T30="(por demanda)"),100%,0%)</f>
        <v>1</v>
      </c>
      <c r="V30" s="24">
        <v>1</v>
      </c>
      <c r="W30" s="32" t="s">
        <v>119</v>
      </c>
      <c r="X30" s="23">
        <f>IF(AND(V30&gt;0,W30="(por demanda)"),100%,0%)</f>
        <v>1</v>
      </c>
      <c r="Y30" s="244">
        <v>1</v>
      </c>
      <c r="Z30" s="32" t="s">
        <v>119</v>
      </c>
      <c r="AA30" s="335">
        <f>IF(AND(Y30&gt;0,Z30="(por demanda)"),100%,0%)</f>
        <v>1</v>
      </c>
      <c r="AB30" s="38" t="s">
        <v>147</v>
      </c>
      <c r="AC30" s="87" t="s">
        <v>147</v>
      </c>
      <c r="AD30" s="87" t="s">
        <v>147</v>
      </c>
      <c r="AE30" s="24" t="s">
        <v>147</v>
      </c>
      <c r="AF30" s="165" t="s">
        <v>147</v>
      </c>
      <c r="AG30" s="165" t="s">
        <v>147</v>
      </c>
      <c r="AH30" s="24" t="s">
        <v>147</v>
      </c>
      <c r="AI30" s="165" t="s">
        <v>147</v>
      </c>
      <c r="AJ30" s="165" t="s">
        <v>147</v>
      </c>
      <c r="AK30" s="86" t="s">
        <v>147</v>
      </c>
      <c r="AL30" s="24" t="s">
        <v>147</v>
      </c>
      <c r="AM30" s="24" t="s">
        <v>147</v>
      </c>
      <c r="AN30" s="27" t="s">
        <v>147</v>
      </c>
    </row>
    <row r="31" spans="1:40" ht="36" x14ac:dyDescent="0.3">
      <c r="A31" s="85">
        <v>7</v>
      </c>
      <c r="B31" s="18" t="s">
        <v>10</v>
      </c>
      <c r="C31" s="18">
        <v>284</v>
      </c>
      <c r="D31" s="39" t="s">
        <v>94</v>
      </c>
      <c r="E31" s="39" t="s">
        <v>230</v>
      </c>
      <c r="F31" s="18">
        <v>4</v>
      </c>
      <c r="G31" s="39" t="s">
        <v>193</v>
      </c>
      <c r="H31" s="39" t="s">
        <v>194</v>
      </c>
      <c r="I31" s="39">
        <v>36</v>
      </c>
      <c r="J31" s="19" t="s">
        <v>231</v>
      </c>
      <c r="K31" s="19" t="s">
        <v>104</v>
      </c>
      <c r="L31" s="19" t="s">
        <v>232</v>
      </c>
      <c r="M31" s="19" t="s">
        <v>233</v>
      </c>
      <c r="N31" s="20" t="s">
        <v>112</v>
      </c>
      <c r="O31" s="40">
        <v>50</v>
      </c>
      <c r="P31" s="22">
        <v>12</v>
      </c>
      <c r="Q31" s="23">
        <f t="shared" ref="Q31:Q49" si="49">P31/O31</f>
        <v>0.24</v>
      </c>
      <c r="R31" s="23">
        <f t="shared" ref="R31:R49" si="50">IF(Q31&gt;100%,100%,Q31)</f>
        <v>0.24</v>
      </c>
      <c r="S31" s="24">
        <v>32</v>
      </c>
      <c r="T31" s="25">
        <f t="shared" ref="T31:T49" si="51">S31/O31</f>
        <v>0.64</v>
      </c>
      <c r="U31" s="23">
        <f t="shared" ref="U31:U49" si="52">IF(T31&gt;100%,100%,T31)</f>
        <v>0.64</v>
      </c>
      <c r="V31" s="24">
        <v>50</v>
      </c>
      <c r="W31" s="25">
        <f t="shared" ref="W31:W49" si="53">V31/O31</f>
        <v>1</v>
      </c>
      <c r="X31" s="23">
        <f t="shared" ref="X31:X49" si="54">IF(W31&gt;100%,100%,W31)</f>
        <v>1</v>
      </c>
      <c r="Y31" s="244">
        <v>71</v>
      </c>
      <c r="Z31" s="72">
        <f t="shared" ref="Z31:Z49" si="55">Y31/O31</f>
        <v>1.42</v>
      </c>
      <c r="AA31" s="335">
        <f t="shared" ref="AA31:AA49" si="56">IF(Z31&gt;100%,100%,Z31)</f>
        <v>1</v>
      </c>
      <c r="AB31" s="38" t="s">
        <v>147</v>
      </c>
      <c r="AC31" s="87" t="s">
        <v>147</v>
      </c>
      <c r="AD31" s="87" t="s">
        <v>147</v>
      </c>
      <c r="AE31" s="24" t="s">
        <v>147</v>
      </c>
      <c r="AF31" s="165" t="s">
        <v>147</v>
      </c>
      <c r="AG31" s="165" t="s">
        <v>147</v>
      </c>
      <c r="AH31" s="24" t="s">
        <v>147</v>
      </c>
      <c r="AI31" s="24" t="s">
        <v>147</v>
      </c>
      <c r="AJ31" s="24" t="s">
        <v>147</v>
      </c>
      <c r="AK31" s="24" t="s">
        <v>147</v>
      </c>
      <c r="AL31" s="24" t="s">
        <v>147</v>
      </c>
      <c r="AM31" s="24" t="s">
        <v>147</v>
      </c>
      <c r="AN31" s="27" t="s">
        <v>147</v>
      </c>
    </row>
    <row r="32" spans="1:40" ht="48" x14ac:dyDescent="0.3">
      <c r="A32" s="85">
        <v>1</v>
      </c>
      <c r="B32" s="18" t="s">
        <v>11</v>
      </c>
      <c r="C32" s="18">
        <v>285</v>
      </c>
      <c r="D32" s="35" t="s">
        <v>159</v>
      </c>
      <c r="E32" s="35" t="s">
        <v>160</v>
      </c>
      <c r="F32" s="18">
        <v>20</v>
      </c>
      <c r="G32" s="35" t="s">
        <v>234</v>
      </c>
      <c r="H32" s="35" t="s">
        <v>235</v>
      </c>
      <c r="I32" s="35">
        <v>58</v>
      </c>
      <c r="J32" s="19" t="s">
        <v>236</v>
      </c>
      <c r="K32" s="19" t="s">
        <v>140</v>
      </c>
      <c r="L32" s="19" t="s">
        <v>237</v>
      </c>
      <c r="M32" s="19" t="s">
        <v>238</v>
      </c>
      <c r="N32" s="20" t="s">
        <v>112</v>
      </c>
      <c r="O32" s="32">
        <v>679</v>
      </c>
      <c r="P32" s="22">
        <v>528</v>
      </c>
      <c r="Q32" s="23">
        <f t="shared" si="49"/>
        <v>0.77761413843888072</v>
      </c>
      <c r="R32" s="23">
        <f t="shared" si="50"/>
        <v>0.77761413843888072</v>
      </c>
      <c r="S32" s="24">
        <v>626</v>
      </c>
      <c r="T32" s="25">
        <f t="shared" si="51"/>
        <v>0.92194403534609726</v>
      </c>
      <c r="U32" s="23">
        <f t="shared" si="52"/>
        <v>0.92194403534609726</v>
      </c>
      <c r="V32" s="24">
        <v>687</v>
      </c>
      <c r="W32" s="25">
        <f t="shared" si="53"/>
        <v>1.0117820324005891</v>
      </c>
      <c r="X32" s="23">
        <f t="shared" si="54"/>
        <v>1</v>
      </c>
      <c r="Y32" s="244">
        <v>699</v>
      </c>
      <c r="Z32" s="72">
        <f t="shared" si="55"/>
        <v>1.0294550810014726</v>
      </c>
      <c r="AA32" s="335">
        <f t="shared" si="56"/>
        <v>1</v>
      </c>
      <c r="AB32" s="42">
        <v>43500000</v>
      </c>
      <c r="AC32" s="90">
        <v>43500000</v>
      </c>
      <c r="AD32" s="90">
        <v>35545584</v>
      </c>
      <c r="AE32" s="23">
        <f t="shared" ref="AE32:AE41" si="57">AD32/AC32</f>
        <v>0.81713986206896549</v>
      </c>
      <c r="AF32" s="165">
        <v>43500000</v>
      </c>
      <c r="AG32" s="165">
        <v>40104064</v>
      </c>
      <c r="AH32" s="23">
        <f>AG32/AF32</f>
        <v>0.92193250574712649</v>
      </c>
      <c r="AI32" s="165">
        <v>43500000</v>
      </c>
      <c r="AJ32" s="165">
        <v>43189070</v>
      </c>
      <c r="AK32" s="23">
        <f>AJ32/AI32</f>
        <v>0.99285218390804597</v>
      </c>
      <c r="AL32" s="242">
        <v>43994098.904191621</v>
      </c>
      <c r="AM32" s="242">
        <v>43972100.904191621</v>
      </c>
      <c r="AN32" s="245">
        <f>AM32/AL32</f>
        <v>0.99949997839374083</v>
      </c>
    </row>
    <row r="33" spans="1:40" ht="36" x14ac:dyDescent="0.3">
      <c r="A33" s="85">
        <v>1</v>
      </c>
      <c r="B33" s="18" t="s">
        <v>12</v>
      </c>
      <c r="C33" s="18">
        <v>286</v>
      </c>
      <c r="D33" s="35" t="s">
        <v>65</v>
      </c>
      <c r="E33" s="35" t="s">
        <v>113</v>
      </c>
      <c r="F33" s="18">
        <v>28</v>
      </c>
      <c r="G33" s="35" t="s">
        <v>239</v>
      </c>
      <c r="H33" s="35" t="s">
        <v>240</v>
      </c>
      <c r="I33" s="35">
        <v>45</v>
      </c>
      <c r="J33" s="83" t="s">
        <v>241</v>
      </c>
      <c r="K33" s="19" t="s">
        <v>176</v>
      </c>
      <c r="L33" s="19" t="s">
        <v>242</v>
      </c>
      <c r="M33" s="19"/>
      <c r="N33" s="20" t="s">
        <v>112</v>
      </c>
      <c r="O33" s="32">
        <v>9</v>
      </c>
      <c r="P33" s="22">
        <v>9</v>
      </c>
      <c r="Q33" s="23">
        <f t="shared" si="49"/>
        <v>1</v>
      </c>
      <c r="R33" s="23">
        <f t="shared" si="50"/>
        <v>1</v>
      </c>
      <c r="S33" s="24">
        <v>9</v>
      </c>
      <c r="T33" s="25">
        <f t="shared" si="51"/>
        <v>1</v>
      </c>
      <c r="U33" s="23">
        <f t="shared" si="52"/>
        <v>1</v>
      </c>
      <c r="V33" s="24">
        <v>9</v>
      </c>
      <c r="W33" s="25">
        <f t="shared" si="53"/>
        <v>1</v>
      </c>
      <c r="X33" s="23">
        <f t="shared" si="54"/>
        <v>1</v>
      </c>
      <c r="Y33" s="244">
        <v>9</v>
      </c>
      <c r="Z33" s="72">
        <f t="shared" si="55"/>
        <v>1</v>
      </c>
      <c r="AA33" s="335">
        <f t="shared" si="56"/>
        <v>1</v>
      </c>
      <c r="AB33" s="42">
        <v>626636000</v>
      </c>
      <c r="AC33" s="90">
        <v>626636000</v>
      </c>
      <c r="AD33" s="90">
        <v>207205434</v>
      </c>
      <c r="AE33" s="23">
        <f t="shared" si="57"/>
        <v>0.33066315053715395</v>
      </c>
      <c r="AF33" s="165">
        <v>755204787</v>
      </c>
      <c r="AG33" s="165">
        <v>207205434</v>
      </c>
      <c r="AH33" s="72">
        <f>AG33/AF33</f>
        <v>0.2743698630713261</v>
      </c>
      <c r="AI33" s="165">
        <v>241586567</v>
      </c>
      <c r="AJ33" s="165">
        <v>77675567</v>
      </c>
      <c r="AK33" s="25">
        <f>AJ33/AI33</f>
        <v>0.32152270701375546</v>
      </c>
      <c r="AL33" s="242">
        <v>241586567</v>
      </c>
      <c r="AM33" s="242">
        <v>238756967</v>
      </c>
      <c r="AN33" s="245">
        <f>AM33/AL33</f>
        <v>0.98828742824927018</v>
      </c>
    </row>
    <row r="34" spans="1:40" ht="48" x14ac:dyDescent="0.3">
      <c r="A34" s="85">
        <v>2</v>
      </c>
      <c r="B34" s="18" t="s">
        <v>12</v>
      </c>
      <c r="C34" s="18">
        <v>287</v>
      </c>
      <c r="D34" s="35" t="s">
        <v>65</v>
      </c>
      <c r="E34" s="35" t="s">
        <v>130</v>
      </c>
      <c r="F34" s="137">
        <v>34</v>
      </c>
      <c r="G34" s="35" t="s">
        <v>243</v>
      </c>
      <c r="H34" s="35" t="s">
        <v>244</v>
      </c>
      <c r="I34" s="35">
        <v>46</v>
      </c>
      <c r="J34" s="83" t="s">
        <v>245</v>
      </c>
      <c r="K34" s="19" t="s">
        <v>98</v>
      </c>
      <c r="L34" s="19" t="s">
        <v>246</v>
      </c>
      <c r="M34" s="19" t="s">
        <v>247</v>
      </c>
      <c r="N34" s="20" t="s">
        <v>112</v>
      </c>
      <c r="O34" s="32">
        <v>1</v>
      </c>
      <c r="P34" s="22">
        <v>0</v>
      </c>
      <c r="Q34" s="23">
        <f t="shared" si="49"/>
        <v>0</v>
      </c>
      <c r="R34" s="23">
        <f t="shared" si="50"/>
        <v>0</v>
      </c>
      <c r="S34" s="24">
        <v>1</v>
      </c>
      <c r="T34" s="25">
        <f t="shared" si="51"/>
        <v>1</v>
      </c>
      <c r="U34" s="23">
        <f t="shared" si="52"/>
        <v>1</v>
      </c>
      <c r="V34" s="24">
        <v>1</v>
      </c>
      <c r="W34" s="25">
        <f t="shared" si="53"/>
        <v>1</v>
      </c>
      <c r="X34" s="23">
        <f t="shared" si="54"/>
        <v>1</v>
      </c>
      <c r="Y34" s="244">
        <v>1</v>
      </c>
      <c r="Z34" s="72">
        <f t="shared" si="55"/>
        <v>1</v>
      </c>
      <c r="AA34" s="335">
        <f t="shared" si="56"/>
        <v>1</v>
      </c>
      <c r="AB34" s="42">
        <v>50000000</v>
      </c>
      <c r="AC34" s="90">
        <v>50000000</v>
      </c>
      <c r="AD34" s="90">
        <v>0</v>
      </c>
      <c r="AE34" s="23">
        <f t="shared" si="57"/>
        <v>0</v>
      </c>
      <c r="AF34" s="165">
        <v>50000000</v>
      </c>
      <c r="AG34" s="165">
        <v>50000000</v>
      </c>
      <c r="AH34" s="72">
        <f>AG34/AF34</f>
        <v>1</v>
      </c>
      <c r="AI34" s="165">
        <v>50000000</v>
      </c>
      <c r="AJ34" s="165">
        <v>50000000</v>
      </c>
      <c r="AK34" s="25">
        <f>AJ34/AI34</f>
        <v>1</v>
      </c>
      <c r="AL34" s="242">
        <v>50000000</v>
      </c>
      <c r="AM34" s="242">
        <v>50000000</v>
      </c>
      <c r="AN34" s="245">
        <f>AM34/AL34</f>
        <v>1</v>
      </c>
    </row>
    <row r="35" spans="1:40" ht="36" x14ac:dyDescent="0.3">
      <c r="A35" s="85">
        <v>3</v>
      </c>
      <c r="B35" s="18" t="s">
        <v>12</v>
      </c>
      <c r="C35" s="18">
        <v>401</v>
      </c>
      <c r="D35" s="35" t="s">
        <v>65</v>
      </c>
      <c r="E35" s="35" t="s">
        <v>124</v>
      </c>
      <c r="F35" s="137">
        <v>26</v>
      </c>
      <c r="G35" s="35" t="s">
        <v>243</v>
      </c>
      <c r="H35" s="35" t="s">
        <v>244</v>
      </c>
      <c r="I35" s="35">
        <v>46</v>
      </c>
      <c r="J35" s="83" t="s">
        <v>248</v>
      </c>
      <c r="K35" s="19" t="s">
        <v>70</v>
      </c>
      <c r="L35" s="19" t="s">
        <v>249</v>
      </c>
      <c r="M35" s="19" t="s">
        <v>250</v>
      </c>
      <c r="N35" s="20" t="s">
        <v>73</v>
      </c>
      <c r="O35" s="84">
        <v>1</v>
      </c>
      <c r="P35" s="22">
        <v>0</v>
      </c>
      <c r="Q35" s="23">
        <f t="shared" si="49"/>
        <v>0</v>
      </c>
      <c r="R35" s="23">
        <f t="shared" si="50"/>
        <v>0</v>
      </c>
      <c r="S35" s="24">
        <v>0</v>
      </c>
      <c r="T35" s="25">
        <f t="shared" si="51"/>
        <v>0</v>
      </c>
      <c r="U35" s="23">
        <f t="shared" si="52"/>
        <v>0</v>
      </c>
      <c r="V35" s="24">
        <v>0</v>
      </c>
      <c r="W35" s="25">
        <f t="shared" si="53"/>
        <v>0</v>
      </c>
      <c r="X35" s="23">
        <f t="shared" si="54"/>
        <v>0</v>
      </c>
      <c r="Y35" s="321">
        <v>1</v>
      </c>
      <c r="Z35" s="72">
        <f t="shared" si="55"/>
        <v>1</v>
      </c>
      <c r="AA35" s="335">
        <f t="shared" si="56"/>
        <v>1</v>
      </c>
      <c r="AB35" s="42">
        <v>48000000</v>
      </c>
      <c r="AC35" s="90">
        <v>48000000</v>
      </c>
      <c r="AD35" s="90">
        <v>0</v>
      </c>
      <c r="AE35" s="23">
        <f t="shared" si="57"/>
        <v>0</v>
      </c>
      <c r="AF35" s="165">
        <v>48000000</v>
      </c>
      <c r="AG35" s="165">
        <v>48000000</v>
      </c>
      <c r="AH35" s="72">
        <f>AG35/AF35</f>
        <v>1</v>
      </c>
      <c r="AI35" s="165">
        <v>48000000</v>
      </c>
      <c r="AJ35" s="165">
        <v>48000000</v>
      </c>
      <c r="AK35" s="25">
        <f>AJ35/AI35</f>
        <v>1</v>
      </c>
      <c r="AL35" s="242">
        <v>48000000</v>
      </c>
      <c r="AM35" s="242">
        <v>48000000</v>
      </c>
      <c r="AN35" s="245">
        <f>AM35/AL35</f>
        <v>1</v>
      </c>
    </row>
    <row r="36" spans="1:40" ht="48" x14ac:dyDescent="0.3">
      <c r="A36" s="85">
        <v>1</v>
      </c>
      <c r="B36" s="18" t="s">
        <v>14</v>
      </c>
      <c r="C36" s="18">
        <v>288</v>
      </c>
      <c r="D36" s="43" t="s">
        <v>159</v>
      </c>
      <c r="E36" s="43" t="s">
        <v>160</v>
      </c>
      <c r="F36" s="18">
        <v>20</v>
      </c>
      <c r="G36" s="43" t="s">
        <v>251</v>
      </c>
      <c r="H36" s="43" t="s">
        <v>252</v>
      </c>
      <c r="I36" s="43">
        <v>92</v>
      </c>
      <c r="J36" s="19" t="s">
        <v>253</v>
      </c>
      <c r="K36" s="19" t="s">
        <v>164</v>
      </c>
      <c r="L36" s="19" t="s">
        <v>254</v>
      </c>
      <c r="M36" s="19" t="s">
        <v>255</v>
      </c>
      <c r="N36" s="20" t="s">
        <v>112</v>
      </c>
      <c r="O36" s="44">
        <v>1000</v>
      </c>
      <c r="P36" s="22">
        <v>0</v>
      </c>
      <c r="Q36" s="23">
        <f t="shared" si="49"/>
        <v>0</v>
      </c>
      <c r="R36" s="23">
        <f t="shared" si="50"/>
        <v>0</v>
      </c>
      <c r="S36" s="24">
        <v>49</v>
      </c>
      <c r="T36" s="25">
        <f t="shared" si="51"/>
        <v>4.9000000000000002E-2</v>
      </c>
      <c r="U36" s="23">
        <f t="shared" si="52"/>
        <v>4.9000000000000002E-2</v>
      </c>
      <c r="V36" s="24">
        <v>467</v>
      </c>
      <c r="W36" s="25">
        <f t="shared" si="53"/>
        <v>0.46700000000000003</v>
      </c>
      <c r="X36" s="23">
        <f t="shared" si="54"/>
        <v>0.46700000000000003</v>
      </c>
      <c r="Y36" s="244">
        <v>494</v>
      </c>
      <c r="Z36" s="72">
        <f t="shared" si="55"/>
        <v>0.49399999999999999</v>
      </c>
      <c r="AA36" s="335">
        <f t="shared" si="56"/>
        <v>0.49399999999999999</v>
      </c>
      <c r="AB36" s="33">
        <v>68852842</v>
      </c>
      <c r="AC36" s="88">
        <v>68852842</v>
      </c>
      <c r="AD36" s="88">
        <v>0</v>
      </c>
      <c r="AE36" s="25">
        <f t="shared" si="57"/>
        <v>0</v>
      </c>
      <c r="AF36" s="165">
        <v>68852842</v>
      </c>
      <c r="AG36" s="165">
        <v>37246453</v>
      </c>
      <c r="AH36" s="72">
        <f t="shared" ref="AH36:AH41" si="58">AG36/AF36</f>
        <v>0.54095737979849834</v>
      </c>
      <c r="AI36" s="165">
        <v>68852842</v>
      </c>
      <c r="AJ36" s="165">
        <v>60644354</v>
      </c>
      <c r="AK36" s="72">
        <f t="shared" ref="AK36:AK45" si="59">AJ36/AI36</f>
        <v>0.88078214694463886</v>
      </c>
      <c r="AL36" s="242">
        <v>68852842</v>
      </c>
      <c r="AM36" s="242">
        <v>62091062</v>
      </c>
      <c r="AN36" s="245">
        <f>AM36/AL36</f>
        <v>0.90179374149871694</v>
      </c>
    </row>
    <row r="37" spans="1:40" ht="48" x14ac:dyDescent="0.3">
      <c r="A37" s="85">
        <v>2</v>
      </c>
      <c r="B37" s="18" t="s">
        <v>14</v>
      </c>
      <c r="C37" s="18">
        <v>289</v>
      </c>
      <c r="D37" s="43" t="s">
        <v>159</v>
      </c>
      <c r="E37" s="43" t="s">
        <v>160</v>
      </c>
      <c r="F37" s="18">
        <v>20</v>
      </c>
      <c r="G37" s="43" t="s">
        <v>251</v>
      </c>
      <c r="H37" s="43" t="s">
        <v>252</v>
      </c>
      <c r="I37" s="43">
        <v>92</v>
      </c>
      <c r="J37" s="19" t="s">
        <v>256</v>
      </c>
      <c r="K37" s="19" t="s">
        <v>164</v>
      </c>
      <c r="L37" s="19" t="s">
        <v>257</v>
      </c>
      <c r="M37" s="19" t="s">
        <v>258</v>
      </c>
      <c r="N37" s="20" t="s">
        <v>112</v>
      </c>
      <c r="O37" s="44">
        <v>100</v>
      </c>
      <c r="P37" s="22">
        <v>0</v>
      </c>
      <c r="Q37" s="23">
        <f t="shared" si="49"/>
        <v>0</v>
      </c>
      <c r="R37" s="23">
        <f t="shared" si="50"/>
        <v>0</v>
      </c>
      <c r="S37" s="24">
        <v>5</v>
      </c>
      <c r="T37" s="25">
        <f t="shared" si="51"/>
        <v>0.05</v>
      </c>
      <c r="U37" s="23">
        <f t="shared" si="52"/>
        <v>0.05</v>
      </c>
      <c r="V37" s="24">
        <v>36</v>
      </c>
      <c r="W37" s="25">
        <f t="shared" si="53"/>
        <v>0.36</v>
      </c>
      <c r="X37" s="23">
        <f t="shared" si="54"/>
        <v>0.36</v>
      </c>
      <c r="Y37" s="244">
        <v>50</v>
      </c>
      <c r="Z37" s="72">
        <f t="shared" si="55"/>
        <v>0.5</v>
      </c>
      <c r="AA37" s="335">
        <f t="shared" si="56"/>
        <v>0.5</v>
      </c>
      <c r="AB37" s="33">
        <v>2684200</v>
      </c>
      <c r="AC37" s="88">
        <v>2684200</v>
      </c>
      <c r="AD37" s="88">
        <v>0</v>
      </c>
      <c r="AE37" s="25">
        <f t="shared" si="57"/>
        <v>0</v>
      </c>
      <c r="AF37" s="165">
        <v>2684200</v>
      </c>
      <c r="AG37" s="165">
        <v>189329</v>
      </c>
      <c r="AH37" s="72">
        <f t="shared" si="58"/>
        <v>7.0534609939646817E-2</v>
      </c>
      <c r="AI37" s="165">
        <v>2684200</v>
      </c>
      <c r="AJ37" s="165">
        <v>1687140</v>
      </c>
      <c r="AK37" s="72">
        <f t="shared" si="59"/>
        <v>0.62854481782281502</v>
      </c>
      <c r="AL37" s="242">
        <v>2894479</v>
      </c>
      <c r="AM37" s="242">
        <v>2174023</v>
      </c>
      <c r="AN37" s="245">
        <f t="shared" ref="AN37:AN41" si="60">AM37/AL37</f>
        <v>0.75109302917727161</v>
      </c>
    </row>
    <row r="38" spans="1:40" ht="48" x14ac:dyDescent="0.3">
      <c r="A38" s="85">
        <v>3</v>
      </c>
      <c r="B38" s="18" t="s">
        <v>14</v>
      </c>
      <c r="C38" s="18">
        <v>290</v>
      </c>
      <c r="D38" s="43" t="s">
        <v>159</v>
      </c>
      <c r="E38" s="43" t="s">
        <v>160</v>
      </c>
      <c r="F38" s="18">
        <v>20</v>
      </c>
      <c r="G38" s="43" t="s">
        <v>251</v>
      </c>
      <c r="H38" s="43" t="s">
        <v>259</v>
      </c>
      <c r="I38" s="43">
        <v>122</v>
      </c>
      <c r="J38" s="19" t="s">
        <v>260</v>
      </c>
      <c r="K38" s="19" t="s">
        <v>261</v>
      </c>
      <c r="L38" s="19" t="s">
        <v>262</v>
      </c>
      <c r="M38" s="19" t="s">
        <v>263</v>
      </c>
      <c r="N38" s="20" t="s">
        <v>112</v>
      </c>
      <c r="O38" s="44">
        <v>1</v>
      </c>
      <c r="P38" s="22">
        <v>0</v>
      </c>
      <c r="Q38" s="23">
        <f t="shared" si="49"/>
        <v>0</v>
      </c>
      <c r="R38" s="23">
        <f t="shared" si="50"/>
        <v>0</v>
      </c>
      <c r="S38" s="24">
        <v>0</v>
      </c>
      <c r="T38" s="25">
        <f t="shared" si="51"/>
        <v>0</v>
      </c>
      <c r="U38" s="23">
        <f t="shared" si="52"/>
        <v>0</v>
      </c>
      <c r="V38" s="24">
        <v>0</v>
      </c>
      <c r="W38" s="25">
        <f t="shared" si="53"/>
        <v>0</v>
      </c>
      <c r="X38" s="23">
        <f t="shared" si="54"/>
        <v>0</v>
      </c>
      <c r="Y38" s="244">
        <v>1</v>
      </c>
      <c r="Z38" s="72">
        <f t="shared" si="55"/>
        <v>1</v>
      </c>
      <c r="AA38" s="335">
        <f t="shared" si="56"/>
        <v>1</v>
      </c>
      <c r="AB38" s="33">
        <v>120000000</v>
      </c>
      <c r="AC38" s="88">
        <v>120000000</v>
      </c>
      <c r="AD38" s="88">
        <v>30000000</v>
      </c>
      <c r="AE38" s="25">
        <f t="shared" si="57"/>
        <v>0.25</v>
      </c>
      <c r="AF38" s="165">
        <v>120000000</v>
      </c>
      <c r="AG38" s="165">
        <v>60000000</v>
      </c>
      <c r="AH38" s="72">
        <f t="shared" si="58"/>
        <v>0.5</v>
      </c>
      <c r="AI38" s="165">
        <v>60000000</v>
      </c>
      <c r="AJ38" s="165">
        <v>60000000</v>
      </c>
      <c r="AK38" s="72">
        <f t="shared" si="59"/>
        <v>1</v>
      </c>
      <c r="AL38" s="242">
        <v>60000000</v>
      </c>
      <c r="AM38" s="242">
        <v>60000000</v>
      </c>
      <c r="AN38" s="245">
        <f t="shared" si="60"/>
        <v>1</v>
      </c>
    </row>
    <row r="39" spans="1:40" ht="60" x14ac:dyDescent="0.3">
      <c r="A39" s="85">
        <v>5</v>
      </c>
      <c r="B39" s="18" t="s">
        <v>14</v>
      </c>
      <c r="C39" s="18">
        <v>291</v>
      </c>
      <c r="D39" s="43" t="s">
        <v>159</v>
      </c>
      <c r="E39" s="43" t="s">
        <v>264</v>
      </c>
      <c r="F39" s="18">
        <v>21</v>
      </c>
      <c r="G39" s="43" t="s">
        <v>251</v>
      </c>
      <c r="H39" s="43" t="s">
        <v>265</v>
      </c>
      <c r="I39" s="43">
        <v>55</v>
      </c>
      <c r="J39" s="19" t="s">
        <v>266</v>
      </c>
      <c r="K39" s="19" t="s">
        <v>267</v>
      </c>
      <c r="L39" s="19" t="s">
        <v>268</v>
      </c>
      <c r="M39" s="19" t="s">
        <v>269</v>
      </c>
      <c r="N39" s="20" t="s">
        <v>112</v>
      </c>
      <c r="O39" s="44">
        <v>5</v>
      </c>
      <c r="P39" s="22">
        <v>2</v>
      </c>
      <c r="Q39" s="23">
        <f t="shared" si="49"/>
        <v>0.4</v>
      </c>
      <c r="R39" s="23">
        <f t="shared" si="50"/>
        <v>0.4</v>
      </c>
      <c r="S39" s="24">
        <v>3</v>
      </c>
      <c r="T39" s="25">
        <f t="shared" si="51"/>
        <v>0.6</v>
      </c>
      <c r="U39" s="23">
        <f t="shared" si="52"/>
        <v>0.6</v>
      </c>
      <c r="V39" s="24">
        <v>4</v>
      </c>
      <c r="W39" s="25">
        <f t="shared" si="53"/>
        <v>0.8</v>
      </c>
      <c r="X39" s="23">
        <f t="shared" si="54"/>
        <v>0.8</v>
      </c>
      <c r="Y39" s="244">
        <v>6</v>
      </c>
      <c r="Z39" s="72">
        <f t="shared" si="55"/>
        <v>1.2</v>
      </c>
      <c r="AA39" s="335">
        <f t="shared" si="56"/>
        <v>1</v>
      </c>
      <c r="AB39" s="33">
        <v>15000000</v>
      </c>
      <c r="AC39" s="88">
        <v>15000000</v>
      </c>
      <c r="AD39" s="88">
        <v>6000000</v>
      </c>
      <c r="AE39" s="25">
        <f t="shared" si="57"/>
        <v>0.4</v>
      </c>
      <c r="AF39" s="165">
        <v>26544862</v>
      </c>
      <c r="AG39" s="165">
        <v>22044862</v>
      </c>
      <c r="AH39" s="72">
        <f t="shared" si="58"/>
        <v>0.83047566794658789</v>
      </c>
      <c r="AI39" s="165">
        <v>33893150</v>
      </c>
      <c r="AJ39" s="165">
        <v>29393150</v>
      </c>
      <c r="AK39" s="72">
        <f t="shared" si="59"/>
        <v>0.86722980897319957</v>
      </c>
      <c r="AL39" s="242">
        <v>48589725</v>
      </c>
      <c r="AM39" s="242">
        <v>44089725</v>
      </c>
      <c r="AN39" s="245">
        <f t="shared" si="60"/>
        <v>0.90738782736473611</v>
      </c>
    </row>
    <row r="40" spans="1:40" ht="60" x14ac:dyDescent="0.3">
      <c r="A40" s="85">
        <v>6</v>
      </c>
      <c r="B40" s="18" t="s">
        <v>14</v>
      </c>
      <c r="C40" s="18">
        <v>292</v>
      </c>
      <c r="D40" s="43" t="s">
        <v>159</v>
      </c>
      <c r="E40" s="43" t="s">
        <v>264</v>
      </c>
      <c r="F40" s="18">
        <v>21</v>
      </c>
      <c r="G40" s="43" t="s">
        <v>251</v>
      </c>
      <c r="H40" s="43" t="s">
        <v>265</v>
      </c>
      <c r="I40" s="43">
        <v>55</v>
      </c>
      <c r="J40" s="19" t="s">
        <v>270</v>
      </c>
      <c r="K40" s="19" t="s">
        <v>140</v>
      </c>
      <c r="L40" s="19" t="s">
        <v>271</v>
      </c>
      <c r="M40" s="19" t="s">
        <v>272</v>
      </c>
      <c r="N40" s="20" t="s">
        <v>112</v>
      </c>
      <c r="O40" s="44">
        <v>150</v>
      </c>
      <c r="P40" s="22">
        <v>60</v>
      </c>
      <c r="Q40" s="23">
        <f t="shared" si="49"/>
        <v>0.4</v>
      </c>
      <c r="R40" s="23">
        <f t="shared" si="50"/>
        <v>0.4</v>
      </c>
      <c r="S40" s="24">
        <v>93</v>
      </c>
      <c r="T40" s="25">
        <f t="shared" si="51"/>
        <v>0.62</v>
      </c>
      <c r="U40" s="23">
        <f t="shared" si="52"/>
        <v>0.62</v>
      </c>
      <c r="V40" s="24">
        <v>138</v>
      </c>
      <c r="W40" s="25">
        <f t="shared" si="53"/>
        <v>0.92</v>
      </c>
      <c r="X40" s="23">
        <f t="shared" si="54"/>
        <v>0.92</v>
      </c>
      <c r="Y40" s="244">
        <v>222</v>
      </c>
      <c r="Z40" s="72">
        <f t="shared" si="55"/>
        <v>1.48</v>
      </c>
      <c r="AA40" s="335">
        <f t="shared" si="56"/>
        <v>1</v>
      </c>
      <c r="AB40" s="33">
        <v>59740000</v>
      </c>
      <c r="AC40" s="88">
        <v>223631039</v>
      </c>
      <c r="AD40" s="88">
        <v>134178623</v>
      </c>
      <c r="AE40" s="25">
        <f t="shared" si="57"/>
        <v>0.59999999821133954</v>
      </c>
      <c r="AF40" s="165">
        <v>223631039</v>
      </c>
      <c r="AG40" s="165">
        <v>207976866</v>
      </c>
      <c r="AH40" s="72">
        <f t="shared" si="58"/>
        <v>0.92999999879265416</v>
      </c>
      <c r="AI40" s="165">
        <v>308610833</v>
      </c>
      <c r="AJ40" s="165">
        <v>308610833</v>
      </c>
      <c r="AK40" s="72">
        <f t="shared" si="59"/>
        <v>1</v>
      </c>
      <c r="AL40" s="242">
        <v>496460905</v>
      </c>
      <c r="AM40" s="242">
        <v>496460905</v>
      </c>
      <c r="AN40" s="245">
        <f t="shared" si="60"/>
        <v>1</v>
      </c>
    </row>
    <row r="41" spans="1:40" ht="48" x14ac:dyDescent="0.3">
      <c r="A41" s="85">
        <v>7</v>
      </c>
      <c r="B41" s="18" t="s">
        <v>14</v>
      </c>
      <c r="C41" s="18">
        <v>293</v>
      </c>
      <c r="D41" s="43" t="s">
        <v>159</v>
      </c>
      <c r="E41" s="43" t="s">
        <v>264</v>
      </c>
      <c r="F41" s="18">
        <v>21</v>
      </c>
      <c r="G41" s="43" t="s">
        <v>251</v>
      </c>
      <c r="H41" s="43" t="s">
        <v>273</v>
      </c>
      <c r="I41" s="43">
        <v>124</v>
      </c>
      <c r="J41" s="19" t="s">
        <v>274</v>
      </c>
      <c r="K41" s="19" t="s">
        <v>140</v>
      </c>
      <c r="L41" s="19" t="s">
        <v>275</v>
      </c>
      <c r="M41" s="19" t="s">
        <v>276</v>
      </c>
      <c r="N41" s="20" t="s">
        <v>112</v>
      </c>
      <c r="O41" s="44">
        <v>100</v>
      </c>
      <c r="P41" s="22">
        <v>34</v>
      </c>
      <c r="Q41" s="23">
        <f t="shared" si="49"/>
        <v>0.34</v>
      </c>
      <c r="R41" s="23">
        <f t="shared" si="50"/>
        <v>0.34</v>
      </c>
      <c r="S41" s="24">
        <v>119</v>
      </c>
      <c r="T41" s="25">
        <f t="shared" si="51"/>
        <v>1.19</v>
      </c>
      <c r="U41" s="23">
        <f t="shared" si="52"/>
        <v>1</v>
      </c>
      <c r="V41" s="24">
        <v>119</v>
      </c>
      <c r="W41" s="25">
        <f t="shared" si="53"/>
        <v>1.19</v>
      </c>
      <c r="X41" s="23">
        <f t="shared" si="54"/>
        <v>1</v>
      </c>
      <c r="Y41" s="244">
        <v>268</v>
      </c>
      <c r="Z41" s="72">
        <f t="shared" si="55"/>
        <v>2.68</v>
      </c>
      <c r="AA41" s="335">
        <f t="shared" si="56"/>
        <v>1</v>
      </c>
      <c r="AB41" s="33">
        <v>28933333</v>
      </c>
      <c r="AC41" s="88">
        <v>57866660</v>
      </c>
      <c r="AD41" s="88">
        <v>19674666</v>
      </c>
      <c r="AE41" s="25">
        <f t="shared" si="57"/>
        <v>0.34000002764977277</v>
      </c>
      <c r="AF41" s="165">
        <v>75805329</v>
      </c>
      <c r="AG41" s="165">
        <v>68861331</v>
      </c>
      <c r="AH41" s="72">
        <f t="shared" si="58"/>
        <v>0.90839696771186096</v>
      </c>
      <c r="AI41" s="165">
        <v>75805329</v>
      </c>
      <c r="AJ41" s="165">
        <v>68861331</v>
      </c>
      <c r="AK41" s="72">
        <f t="shared" si="59"/>
        <v>0.90839696771186096</v>
      </c>
      <c r="AL41" s="242">
        <v>155082661.33333334</v>
      </c>
      <c r="AM41" s="242">
        <v>155082661.33333334</v>
      </c>
      <c r="AN41" s="245">
        <f t="shared" si="60"/>
        <v>1</v>
      </c>
    </row>
    <row r="42" spans="1:40" ht="48" x14ac:dyDescent="0.3">
      <c r="A42" s="85">
        <v>8</v>
      </c>
      <c r="B42" s="18" t="s">
        <v>14</v>
      </c>
      <c r="C42" s="18">
        <v>294</v>
      </c>
      <c r="D42" s="43" t="s">
        <v>159</v>
      </c>
      <c r="E42" s="43" t="s">
        <v>160</v>
      </c>
      <c r="F42" s="18">
        <v>20</v>
      </c>
      <c r="G42" s="43" t="s">
        <v>251</v>
      </c>
      <c r="H42" s="43" t="s">
        <v>259</v>
      </c>
      <c r="I42" s="43">
        <v>54</v>
      </c>
      <c r="J42" s="19" t="s">
        <v>277</v>
      </c>
      <c r="K42" s="19" t="s">
        <v>176</v>
      </c>
      <c r="L42" s="19" t="s">
        <v>278</v>
      </c>
      <c r="M42" s="19" t="s">
        <v>279</v>
      </c>
      <c r="N42" s="20" t="s">
        <v>112</v>
      </c>
      <c r="O42" s="44">
        <v>1</v>
      </c>
      <c r="P42" s="22">
        <v>0</v>
      </c>
      <c r="Q42" s="23">
        <f t="shared" si="49"/>
        <v>0</v>
      </c>
      <c r="R42" s="23">
        <f t="shared" si="50"/>
        <v>0</v>
      </c>
      <c r="S42" s="24">
        <v>0</v>
      </c>
      <c r="T42" s="25">
        <f t="shared" si="51"/>
        <v>0</v>
      </c>
      <c r="U42" s="23">
        <f t="shared" si="52"/>
        <v>0</v>
      </c>
      <c r="V42" s="24">
        <v>0</v>
      </c>
      <c r="W42" s="25">
        <f t="shared" si="53"/>
        <v>0</v>
      </c>
      <c r="X42" s="23">
        <f t="shared" si="54"/>
        <v>0</v>
      </c>
      <c r="Y42" s="244">
        <v>0</v>
      </c>
      <c r="Z42" s="72">
        <f t="shared" si="55"/>
        <v>0</v>
      </c>
      <c r="AA42" s="335">
        <f t="shared" si="56"/>
        <v>0</v>
      </c>
      <c r="AB42" s="38" t="s">
        <v>147</v>
      </c>
      <c r="AC42" s="89" t="s">
        <v>147</v>
      </c>
      <c r="AD42" s="89" t="s">
        <v>147</v>
      </c>
      <c r="AE42" s="38" t="s">
        <v>147</v>
      </c>
      <c r="AF42" s="154" t="s">
        <v>147</v>
      </c>
      <c r="AG42" s="154" t="s">
        <v>147</v>
      </c>
      <c r="AH42" s="38" t="s">
        <v>147</v>
      </c>
      <c r="AI42" s="38" t="s">
        <v>147</v>
      </c>
      <c r="AJ42" s="38" t="s">
        <v>147</v>
      </c>
      <c r="AK42" s="38" t="s">
        <v>147</v>
      </c>
      <c r="AL42" s="38" t="s">
        <v>147</v>
      </c>
      <c r="AM42" s="38" t="s">
        <v>147</v>
      </c>
      <c r="AN42" s="202" t="s">
        <v>147</v>
      </c>
    </row>
    <row r="43" spans="1:40" ht="48" x14ac:dyDescent="0.3">
      <c r="A43" s="85">
        <v>10</v>
      </c>
      <c r="B43" s="18" t="s">
        <v>14</v>
      </c>
      <c r="C43" s="18">
        <v>295</v>
      </c>
      <c r="D43" s="43" t="s">
        <v>65</v>
      </c>
      <c r="E43" s="43" t="s">
        <v>280</v>
      </c>
      <c r="F43" s="18">
        <v>24</v>
      </c>
      <c r="G43" s="43" t="s">
        <v>251</v>
      </c>
      <c r="H43" s="43" t="s">
        <v>273</v>
      </c>
      <c r="I43" s="43">
        <v>124</v>
      </c>
      <c r="J43" s="83" t="s">
        <v>281</v>
      </c>
      <c r="K43" s="19" t="s">
        <v>176</v>
      </c>
      <c r="L43" s="19" t="s">
        <v>282</v>
      </c>
      <c r="M43" s="19" t="s">
        <v>283</v>
      </c>
      <c r="N43" s="20" t="s">
        <v>73</v>
      </c>
      <c r="O43" s="44">
        <v>1</v>
      </c>
      <c r="P43" s="22">
        <v>0</v>
      </c>
      <c r="Q43" s="23">
        <f t="shared" si="49"/>
        <v>0</v>
      </c>
      <c r="R43" s="23">
        <f t="shared" si="50"/>
        <v>0</v>
      </c>
      <c r="S43" s="24">
        <v>0</v>
      </c>
      <c r="T43" s="25">
        <f t="shared" si="51"/>
        <v>0</v>
      </c>
      <c r="U43" s="23">
        <f t="shared" si="52"/>
        <v>0</v>
      </c>
      <c r="V43" s="24">
        <v>0</v>
      </c>
      <c r="W43" s="25">
        <f t="shared" si="53"/>
        <v>0</v>
      </c>
      <c r="X43" s="23">
        <f t="shared" si="54"/>
        <v>0</v>
      </c>
      <c r="Y43" s="244">
        <v>0</v>
      </c>
      <c r="Z43" s="72">
        <f t="shared" si="55"/>
        <v>0</v>
      </c>
      <c r="AA43" s="335">
        <f t="shared" si="56"/>
        <v>0</v>
      </c>
      <c r="AB43" s="33">
        <v>2500000</v>
      </c>
      <c r="AC43" s="88">
        <v>2500000</v>
      </c>
      <c r="AD43" s="88">
        <v>0</v>
      </c>
      <c r="AE43" s="25">
        <f>AD43/AC43</f>
        <v>0</v>
      </c>
      <c r="AF43" s="165">
        <v>2500000</v>
      </c>
      <c r="AG43" s="165">
        <v>0</v>
      </c>
      <c r="AH43" s="72">
        <f>AG43/AF43</f>
        <v>0</v>
      </c>
      <c r="AI43" s="165">
        <v>2500000</v>
      </c>
      <c r="AJ43" s="165">
        <v>0</v>
      </c>
      <c r="AK43" s="72">
        <f t="shared" si="59"/>
        <v>0</v>
      </c>
      <c r="AL43" s="242">
        <v>2500000</v>
      </c>
      <c r="AM43" s="242">
        <v>0</v>
      </c>
      <c r="AN43" s="246">
        <f>AM43/AL43</f>
        <v>0</v>
      </c>
    </row>
    <row r="44" spans="1:40" ht="48" x14ac:dyDescent="0.3">
      <c r="A44" s="85">
        <v>11</v>
      </c>
      <c r="B44" s="18" t="s">
        <v>14</v>
      </c>
      <c r="C44" s="18">
        <v>296</v>
      </c>
      <c r="D44" s="43" t="s">
        <v>159</v>
      </c>
      <c r="E44" s="43" t="s">
        <v>160</v>
      </c>
      <c r="F44" s="18">
        <v>20</v>
      </c>
      <c r="G44" s="43" t="s">
        <v>251</v>
      </c>
      <c r="H44" s="43" t="s">
        <v>252</v>
      </c>
      <c r="I44" s="43">
        <v>92</v>
      </c>
      <c r="J44" s="19" t="s">
        <v>284</v>
      </c>
      <c r="K44" s="19" t="s">
        <v>164</v>
      </c>
      <c r="L44" s="19" t="s">
        <v>275</v>
      </c>
      <c r="M44" s="19" t="s">
        <v>285</v>
      </c>
      <c r="N44" s="20" t="s">
        <v>112</v>
      </c>
      <c r="O44" s="44">
        <v>50</v>
      </c>
      <c r="P44" s="22">
        <v>7</v>
      </c>
      <c r="Q44" s="23">
        <f t="shared" si="49"/>
        <v>0.14000000000000001</v>
      </c>
      <c r="R44" s="23">
        <f t="shared" si="50"/>
        <v>0.14000000000000001</v>
      </c>
      <c r="S44" s="24">
        <v>7</v>
      </c>
      <c r="T44" s="25">
        <f t="shared" si="51"/>
        <v>0.14000000000000001</v>
      </c>
      <c r="U44" s="23">
        <f t="shared" si="52"/>
        <v>0.14000000000000001</v>
      </c>
      <c r="V44" s="24">
        <v>59</v>
      </c>
      <c r="W44" s="25">
        <f t="shared" si="53"/>
        <v>1.18</v>
      </c>
      <c r="X44" s="23">
        <f t="shared" si="54"/>
        <v>1</v>
      </c>
      <c r="Y44" s="244">
        <v>59</v>
      </c>
      <c r="Z44" s="72">
        <f t="shared" si="55"/>
        <v>1.18</v>
      </c>
      <c r="AA44" s="335">
        <f t="shared" si="56"/>
        <v>1</v>
      </c>
      <c r="AB44" s="33">
        <v>8000000</v>
      </c>
      <c r="AC44" s="88">
        <v>8000000</v>
      </c>
      <c r="AD44" s="88">
        <v>533883</v>
      </c>
      <c r="AE44" s="25">
        <f>AD44/AC44</f>
        <v>6.6735375E-2</v>
      </c>
      <c r="AF44" s="165">
        <v>8000000</v>
      </c>
      <c r="AG44" s="165">
        <v>0</v>
      </c>
      <c r="AH44" s="72">
        <f>AG44/AF44</f>
        <v>0</v>
      </c>
      <c r="AI44" s="165">
        <v>8000000</v>
      </c>
      <c r="AJ44" s="165">
        <v>4356127</v>
      </c>
      <c r="AK44" s="72">
        <f t="shared" si="59"/>
        <v>0.54451587499999998</v>
      </c>
      <c r="AL44" s="242">
        <v>8000000</v>
      </c>
      <c r="AM44" s="242">
        <v>4356127</v>
      </c>
      <c r="AN44" s="246">
        <f t="shared" ref="AN44:AN45" si="61">AM44/AL44</f>
        <v>0.54451587499999998</v>
      </c>
    </row>
    <row r="45" spans="1:40" ht="48" x14ac:dyDescent="0.3">
      <c r="A45" s="85">
        <v>12</v>
      </c>
      <c r="B45" s="18" t="s">
        <v>14</v>
      </c>
      <c r="C45" s="18">
        <v>297</v>
      </c>
      <c r="D45" s="43" t="s">
        <v>65</v>
      </c>
      <c r="E45" s="43" t="s">
        <v>124</v>
      </c>
      <c r="F45" s="18">
        <v>26</v>
      </c>
      <c r="G45" s="43" t="s">
        <v>251</v>
      </c>
      <c r="H45" s="43" t="s">
        <v>252</v>
      </c>
      <c r="I45" s="43">
        <v>92</v>
      </c>
      <c r="J45" s="83" t="s">
        <v>286</v>
      </c>
      <c r="K45" s="19" t="s">
        <v>287</v>
      </c>
      <c r="L45" s="19" t="s">
        <v>288</v>
      </c>
      <c r="M45" s="19" t="s">
        <v>289</v>
      </c>
      <c r="N45" s="20" t="s">
        <v>73</v>
      </c>
      <c r="O45" s="44">
        <v>4</v>
      </c>
      <c r="P45" s="22">
        <v>0</v>
      </c>
      <c r="Q45" s="23">
        <f t="shared" si="49"/>
        <v>0</v>
      </c>
      <c r="R45" s="23">
        <f t="shared" si="50"/>
        <v>0</v>
      </c>
      <c r="S45" s="24">
        <v>0</v>
      </c>
      <c r="T45" s="25">
        <f t="shared" si="51"/>
        <v>0</v>
      </c>
      <c r="U45" s="23">
        <f t="shared" si="52"/>
        <v>0</v>
      </c>
      <c r="V45" s="24">
        <v>0</v>
      </c>
      <c r="W45" s="25">
        <f t="shared" si="53"/>
        <v>0</v>
      </c>
      <c r="X45" s="23">
        <f t="shared" si="54"/>
        <v>0</v>
      </c>
      <c r="Y45" s="244">
        <v>0</v>
      </c>
      <c r="Z45" s="72">
        <f t="shared" si="55"/>
        <v>0</v>
      </c>
      <c r="AA45" s="335">
        <f t="shared" si="56"/>
        <v>0</v>
      </c>
      <c r="AB45" s="33">
        <v>500000</v>
      </c>
      <c r="AC45" s="88">
        <v>500000</v>
      </c>
      <c r="AD45" s="88">
        <v>0</v>
      </c>
      <c r="AE45" s="25">
        <f>AD45/AC45</f>
        <v>0</v>
      </c>
      <c r="AF45" s="165">
        <v>500000</v>
      </c>
      <c r="AG45" s="165">
        <v>0</v>
      </c>
      <c r="AH45" s="72">
        <f>AG45/AF45</f>
        <v>0</v>
      </c>
      <c r="AI45" s="165">
        <v>500000</v>
      </c>
      <c r="AJ45" s="165">
        <v>0</v>
      </c>
      <c r="AK45" s="72">
        <f t="shared" si="59"/>
        <v>0</v>
      </c>
      <c r="AL45" s="242">
        <v>500000</v>
      </c>
      <c r="AM45" s="242">
        <v>0</v>
      </c>
      <c r="AN45" s="246">
        <f t="shared" si="61"/>
        <v>0</v>
      </c>
    </row>
    <row r="46" spans="1:40" ht="24" x14ac:dyDescent="0.3">
      <c r="A46" s="85">
        <v>13</v>
      </c>
      <c r="B46" s="18" t="s">
        <v>14</v>
      </c>
      <c r="C46" s="18">
        <v>298</v>
      </c>
      <c r="D46" s="43" t="s">
        <v>81</v>
      </c>
      <c r="E46" s="43" t="s">
        <v>290</v>
      </c>
      <c r="F46" s="18">
        <v>41</v>
      </c>
      <c r="G46" s="45" t="s">
        <v>251</v>
      </c>
      <c r="H46" s="45" t="s">
        <v>291</v>
      </c>
      <c r="I46" s="45">
        <v>114</v>
      </c>
      <c r="J46" s="19" t="s">
        <v>292</v>
      </c>
      <c r="K46" s="19" t="s">
        <v>293</v>
      </c>
      <c r="L46" s="19" t="s">
        <v>294</v>
      </c>
      <c r="M46" s="19"/>
      <c r="N46" s="20" t="s">
        <v>87</v>
      </c>
      <c r="O46" s="44">
        <v>1</v>
      </c>
      <c r="P46" s="22">
        <v>0</v>
      </c>
      <c r="Q46" s="23">
        <f t="shared" si="49"/>
        <v>0</v>
      </c>
      <c r="R46" s="23">
        <f t="shared" si="50"/>
        <v>0</v>
      </c>
      <c r="S46" s="24">
        <v>0</v>
      </c>
      <c r="T46" s="25">
        <f t="shared" si="51"/>
        <v>0</v>
      </c>
      <c r="U46" s="23">
        <f t="shared" si="52"/>
        <v>0</v>
      </c>
      <c r="V46" s="24">
        <v>0</v>
      </c>
      <c r="W46" s="25">
        <f t="shared" si="53"/>
        <v>0</v>
      </c>
      <c r="X46" s="23">
        <f t="shared" si="54"/>
        <v>0</v>
      </c>
      <c r="Y46" s="244">
        <v>0</v>
      </c>
      <c r="Z46" s="72">
        <f t="shared" si="55"/>
        <v>0</v>
      </c>
      <c r="AA46" s="335">
        <f t="shared" si="56"/>
        <v>0</v>
      </c>
      <c r="AB46" s="38" t="s">
        <v>147</v>
      </c>
      <c r="AC46" s="89" t="s">
        <v>147</v>
      </c>
      <c r="AD46" s="89" t="s">
        <v>147</v>
      </c>
      <c r="AE46" s="38" t="s">
        <v>147</v>
      </c>
      <c r="AF46" s="154" t="s">
        <v>147</v>
      </c>
      <c r="AG46" s="154" t="s">
        <v>147</v>
      </c>
      <c r="AH46" s="38" t="s">
        <v>147</v>
      </c>
      <c r="AI46" s="38" t="s">
        <v>147</v>
      </c>
      <c r="AJ46" s="38" t="s">
        <v>147</v>
      </c>
      <c r="AK46" s="38" t="s">
        <v>147</v>
      </c>
      <c r="AL46" s="38" t="s">
        <v>147</v>
      </c>
      <c r="AM46" s="38" t="s">
        <v>147</v>
      </c>
      <c r="AN46" s="202" t="s">
        <v>147</v>
      </c>
    </row>
    <row r="47" spans="1:40" ht="36" x14ac:dyDescent="0.3">
      <c r="A47" s="85">
        <v>14</v>
      </c>
      <c r="B47" s="18" t="s">
        <v>14</v>
      </c>
      <c r="C47" s="18">
        <v>299</v>
      </c>
      <c r="D47" s="43" t="s">
        <v>65</v>
      </c>
      <c r="E47" s="43" t="s">
        <v>124</v>
      </c>
      <c r="F47" s="18">
        <v>26</v>
      </c>
      <c r="G47" s="43" t="s">
        <v>251</v>
      </c>
      <c r="H47" s="43" t="s">
        <v>291</v>
      </c>
      <c r="I47" s="43">
        <v>114</v>
      </c>
      <c r="J47" s="83" t="s">
        <v>295</v>
      </c>
      <c r="K47" s="19" t="s">
        <v>296</v>
      </c>
      <c r="L47" s="19" t="s">
        <v>297</v>
      </c>
      <c r="M47" s="19"/>
      <c r="N47" s="20" t="s">
        <v>73</v>
      </c>
      <c r="O47" s="44">
        <v>1</v>
      </c>
      <c r="P47" s="22">
        <v>0</v>
      </c>
      <c r="Q47" s="23">
        <f t="shared" si="49"/>
        <v>0</v>
      </c>
      <c r="R47" s="23">
        <f t="shared" si="50"/>
        <v>0</v>
      </c>
      <c r="S47" s="24">
        <v>0</v>
      </c>
      <c r="T47" s="25">
        <f t="shared" si="51"/>
        <v>0</v>
      </c>
      <c r="U47" s="23">
        <f t="shared" si="52"/>
        <v>0</v>
      </c>
      <c r="V47" s="24">
        <v>0</v>
      </c>
      <c r="W47" s="25">
        <f t="shared" si="53"/>
        <v>0</v>
      </c>
      <c r="X47" s="23">
        <f t="shared" si="54"/>
        <v>0</v>
      </c>
      <c r="Y47" s="244">
        <v>1</v>
      </c>
      <c r="Z47" s="72">
        <f t="shared" si="55"/>
        <v>1</v>
      </c>
      <c r="AA47" s="335">
        <f t="shared" si="56"/>
        <v>1</v>
      </c>
      <c r="AB47" s="38" t="s">
        <v>147</v>
      </c>
      <c r="AC47" s="89" t="s">
        <v>147</v>
      </c>
      <c r="AD47" s="89" t="s">
        <v>147</v>
      </c>
      <c r="AE47" s="38" t="s">
        <v>147</v>
      </c>
      <c r="AF47" s="154" t="s">
        <v>147</v>
      </c>
      <c r="AG47" s="154" t="s">
        <v>147</v>
      </c>
      <c r="AH47" s="38" t="s">
        <v>147</v>
      </c>
      <c r="AI47" s="38" t="s">
        <v>147</v>
      </c>
      <c r="AJ47" s="38" t="s">
        <v>147</v>
      </c>
      <c r="AK47" s="38" t="s">
        <v>147</v>
      </c>
      <c r="AL47" s="38" t="s">
        <v>147</v>
      </c>
      <c r="AM47" s="38" t="s">
        <v>147</v>
      </c>
      <c r="AN47" s="202" t="s">
        <v>147</v>
      </c>
    </row>
    <row r="48" spans="1:40" ht="60" x14ac:dyDescent="0.3">
      <c r="A48" s="85">
        <v>15</v>
      </c>
      <c r="B48" s="18" t="s">
        <v>14</v>
      </c>
      <c r="C48" s="18">
        <v>300</v>
      </c>
      <c r="D48" s="43" t="s">
        <v>65</v>
      </c>
      <c r="E48" s="43" t="s">
        <v>124</v>
      </c>
      <c r="F48" s="18">
        <v>26</v>
      </c>
      <c r="G48" s="43" t="s">
        <v>251</v>
      </c>
      <c r="H48" s="43" t="s">
        <v>265</v>
      </c>
      <c r="I48" s="43">
        <v>55</v>
      </c>
      <c r="J48" s="83" t="s">
        <v>298</v>
      </c>
      <c r="K48" s="19" t="s">
        <v>299</v>
      </c>
      <c r="L48" s="19" t="s">
        <v>300</v>
      </c>
      <c r="M48" s="19" t="s">
        <v>301</v>
      </c>
      <c r="N48" s="20" t="s">
        <v>73</v>
      </c>
      <c r="O48" s="44">
        <v>1</v>
      </c>
      <c r="P48" s="22">
        <v>0</v>
      </c>
      <c r="Q48" s="23">
        <f t="shared" si="49"/>
        <v>0</v>
      </c>
      <c r="R48" s="23">
        <f t="shared" si="50"/>
        <v>0</v>
      </c>
      <c r="S48" s="24">
        <v>0</v>
      </c>
      <c r="T48" s="25">
        <f t="shared" si="51"/>
        <v>0</v>
      </c>
      <c r="U48" s="23">
        <f t="shared" si="52"/>
        <v>0</v>
      </c>
      <c r="V48" s="24">
        <v>0</v>
      </c>
      <c r="W48" s="25">
        <f t="shared" si="53"/>
        <v>0</v>
      </c>
      <c r="X48" s="23">
        <f t="shared" si="54"/>
        <v>0</v>
      </c>
      <c r="Y48" s="244">
        <v>0</v>
      </c>
      <c r="Z48" s="72">
        <f t="shared" si="55"/>
        <v>0</v>
      </c>
      <c r="AA48" s="335">
        <f t="shared" si="56"/>
        <v>0</v>
      </c>
      <c r="AB48" s="38" t="s">
        <v>147</v>
      </c>
      <c r="AC48" s="89" t="s">
        <v>147</v>
      </c>
      <c r="AD48" s="89" t="s">
        <v>147</v>
      </c>
      <c r="AE48" s="38" t="s">
        <v>147</v>
      </c>
      <c r="AF48" s="154" t="s">
        <v>147</v>
      </c>
      <c r="AG48" s="154" t="s">
        <v>147</v>
      </c>
      <c r="AH48" s="38" t="s">
        <v>147</v>
      </c>
      <c r="AI48" s="38" t="s">
        <v>147</v>
      </c>
      <c r="AJ48" s="38" t="s">
        <v>147</v>
      </c>
      <c r="AK48" s="38" t="s">
        <v>147</v>
      </c>
      <c r="AL48" s="38" t="s">
        <v>147</v>
      </c>
      <c r="AM48" s="38" t="s">
        <v>147</v>
      </c>
      <c r="AN48" s="202" t="s">
        <v>147</v>
      </c>
    </row>
    <row r="49" spans="1:40" ht="36" x14ac:dyDescent="0.3">
      <c r="A49" s="85">
        <v>1</v>
      </c>
      <c r="B49" s="18" t="s">
        <v>15</v>
      </c>
      <c r="C49" s="18">
        <v>301</v>
      </c>
      <c r="D49" s="31" t="s">
        <v>65</v>
      </c>
      <c r="E49" s="31" t="s">
        <v>113</v>
      </c>
      <c r="F49" s="18">
        <v>28</v>
      </c>
      <c r="G49" s="31" t="s">
        <v>302</v>
      </c>
      <c r="H49" s="31" t="s">
        <v>303</v>
      </c>
      <c r="I49" s="31">
        <v>18</v>
      </c>
      <c r="J49" s="83" t="s">
        <v>304</v>
      </c>
      <c r="K49" s="19" t="s">
        <v>305</v>
      </c>
      <c r="L49" s="19" t="s">
        <v>306</v>
      </c>
      <c r="M49" s="19" t="s">
        <v>307</v>
      </c>
      <c r="N49" s="20" t="s">
        <v>73</v>
      </c>
      <c r="O49" s="46">
        <v>1435</v>
      </c>
      <c r="P49" s="22">
        <v>149</v>
      </c>
      <c r="Q49" s="23">
        <f t="shared" si="49"/>
        <v>0.10383275261324042</v>
      </c>
      <c r="R49" s="23">
        <f t="shared" si="50"/>
        <v>0.10383275261324042</v>
      </c>
      <c r="S49" s="24">
        <v>381</v>
      </c>
      <c r="T49" s="25">
        <f t="shared" si="51"/>
        <v>0.26550522648083624</v>
      </c>
      <c r="U49" s="23">
        <f t="shared" si="52"/>
        <v>0.26550522648083624</v>
      </c>
      <c r="V49" s="24">
        <v>861</v>
      </c>
      <c r="W49" s="25">
        <f t="shared" si="53"/>
        <v>0.6</v>
      </c>
      <c r="X49" s="23">
        <f t="shared" si="54"/>
        <v>0.6</v>
      </c>
      <c r="Y49" s="244">
        <v>1331</v>
      </c>
      <c r="Z49" s="72">
        <f t="shared" si="55"/>
        <v>0.92752613240418114</v>
      </c>
      <c r="AA49" s="335">
        <f t="shared" si="56"/>
        <v>0.92752613240418114</v>
      </c>
      <c r="AB49" s="42">
        <v>335311000</v>
      </c>
      <c r="AC49" s="42">
        <v>246728000</v>
      </c>
      <c r="AD49" s="42">
        <v>136107000</v>
      </c>
      <c r="AE49" s="23">
        <f>AD49/AC49</f>
        <v>0.55164796861320964</v>
      </c>
      <c r="AF49" s="165">
        <v>302728000</v>
      </c>
      <c r="AG49" s="165">
        <v>198249267</v>
      </c>
      <c r="AH49" s="23">
        <f>AG49/AF49</f>
        <v>0.65487588528315843</v>
      </c>
      <c r="AI49" s="165">
        <v>12695431904</v>
      </c>
      <c r="AJ49" s="165">
        <v>12695431904</v>
      </c>
      <c r="AK49" s="23">
        <f>AJ49/AI49</f>
        <v>1</v>
      </c>
      <c r="AL49" s="242">
        <v>302728000</v>
      </c>
      <c r="AM49" s="242">
        <v>302728000</v>
      </c>
      <c r="AN49" s="245">
        <f>AM49/AL49</f>
        <v>1</v>
      </c>
    </row>
    <row r="50" spans="1:40" ht="36" x14ac:dyDescent="0.3">
      <c r="A50" s="85">
        <v>2</v>
      </c>
      <c r="B50" s="18" t="s">
        <v>15</v>
      </c>
      <c r="C50" s="18">
        <v>302</v>
      </c>
      <c r="D50" s="34" t="s">
        <v>65</v>
      </c>
      <c r="E50" s="31" t="s">
        <v>113</v>
      </c>
      <c r="F50" s="18">
        <v>28</v>
      </c>
      <c r="G50" s="31" t="s">
        <v>302</v>
      </c>
      <c r="H50" s="31" t="s">
        <v>308</v>
      </c>
      <c r="I50" s="31">
        <v>20</v>
      </c>
      <c r="J50" s="83" t="s">
        <v>309</v>
      </c>
      <c r="K50" s="19" t="s">
        <v>310</v>
      </c>
      <c r="L50" s="19" t="s">
        <v>311</v>
      </c>
      <c r="M50" s="19" t="s">
        <v>312</v>
      </c>
      <c r="N50" s="20" t="s">
        <v>112</v>
      </c>
      <c r="O50" s="32" t="s">
        <v>119</v>
      </c>
      <c r="P50" s="22">
        <v>121</v>
      </c>
      <c r="Q50" s="32" t="s">
        <v>119</v>
      </c>
      <c r="R50" s="23">
        <f t="shared" ref="R50:R51" si="62">IF(AND(P50&gt;0,Q50="(por demanda)"),100%,0%)</f>
        <v>1</v>
      </c>
      <c r="S50" s="24">
        <v>299</v>
      </c>
      <c r="T50" s="32" t="s">
        <v>119</v>
      </c>
      <c r="U50" s="23">
        <f t="shared" ref="U50:U51" si="63">IF(AND(S50&gt;0,T50="(por demanda)"),100%,0%)</f>
        <v>1</v>
      </c>
      <c r="V50" s="24">
        <v>664</v>
      </c>
      <c r="W50" s="32" t="s">
        <v>119</v>
      </c>
      <c r="X50" s="23">
        <f t="shared" ref="X50:X51" si="64">IF(AND(V50&gt;0,W50="(por demanda)"),100%,0%)</f>
        <v>1</v>
      </c>
      <c r="Y50" s="244">
        <v>929</v>
      </c>
      <c r="Z50" s="32" t="s">
        <v>119</v>
      </c>
      <c r="AA50" s="335">
        <f t="shared" ref="AA50:AA51" si="65">IF(AND(Y50&gt;0,Z50="(por demanda)"),100%,0%)</f>
        <v>1</v>
      </c>
      <c r="AB50" s="38" t="s">
        <v>147</v>
      </c>
      <c r="AC50" s="38" t="s">
        <v>147</v>
      </c>
      <c r="AD50" s="38" t="s">
        <v>147</v>
      </c>
      <c r="AE50" s="38" t="s">
        <v>147</v>
      </c>
      <c r="AF50" s="154" t="s">
        <v>147</v>
      </c>
      <c r="AG50" s="154" t="s">
        <v>147</v>
      </c>
      <c r="AH50" s="38" t="s">
        <v>147</v>
      </c>
      <c r="AI50" s="38" t="s">
        <v>147</v>
      </c>
      <c r="AJ50" s="38" t="s">
        <v>147</v>
      </c>
      <c r="AK50" s="38" t="s">
        <v>147</v>
      </c>
      <c r="AL50" s="247">
        <v>18188220902</v>
      </c>
      <c r="AM50" s="247">
        <v>18188220902</v>
      </c>
      <c r="AN50" s="248">
        <f>AM50/AL50</f>
        <v>1</v>
      </c>
    </row>
    <row r="51" spans="1:40" s="279" customFormat="1" ht="48" x14ac:dyDescent="0.3">
      <c r="A51" s="281" t="s">
        <v>313</v>
      </c>
      <c r="B51" s="282" t="s">
        <v>15</v>
      </c>
      <c r="C51" s="282">
        <v>303</v>
      </c>
      <c r="D51" s="275" t="s">
        <v>65</v>
      </c>
      <c r="E51" s="276" t="s">
        <v>113</v>
      </c>
      <c r="F51" s="282">
        <v>28</v>
      </c>
      <c r="G51" s="276" t="s">
        <v>302</v>
      </c>
      <c r="H51" s="276" t="s">
        <v>308</v>
      </c>
      <c r="I51" s="276">
        <v>20</v>
      </c>
      <c r="J51" s="277" t="s">
        <v>314</v>
      </c>
      <c r="K51" s="19" t="s">
        <v>310</v>
      </c>
      <c r="L51" s="19" t="s">
        <v>315</v>
      </c>
      <c r="M51" s="19" t="s">
        <v>316</v>
      </c>
      <c r="N51" s="278" t="s">
        <v>73</v>
      </c>
      <c r="O51" s="283" t="s">
        <v>119</v>
      </c>
      <c r="P51" s="272">
        <v>0</v>
      </c>
      <c r="Q51" s="283" t="s">
        <v>119</v>
      </c>
      <c r="R51" s="98">
        <f t="shared" si="62"/>
        <v>0</v>
      </c>
      <c r="S51" s="273">
        <v>0</v>
      </c>
      <c r="T51" s="283" t="s">
        <v>119</v>
      </c>
      <c r="U51" s="98">
        <f t="shared" si="63"/>
        <v>0</v>
      </c>
      <c r="V51" s="273">
        <v>0</v>
      </c>
      <c r="W51" s="283" t="s">
        <v>119</v>
      </c>
      <c r="X51" s="98">
        <f t="shared" si="64"/>
        <v>0</v>
      </c>
      <c r="Y51" s="273">
        <v>0</v>
      </c>
      <c r="Z51" s="283" t="s">
        <v>119</v>
      </c>
      <c r="AA51" s="335">
        <f t="shared" si="65"/>
        <v>0</v>
      </c>
      <c r="AB51" s="284" t="s">
        <v>147</v>
      </c>
      <c r="AC51" s="284" t="s">
        <v>147</v>
      </c>
      <c r="AD51" s="284" t="s">
        <v>147</v>
      </c>
      <c r="AE51" s="284" t="s">
        <v>147</v>
      </c>
      <c r="AF51" s="285" t="s">
        <v>147</v>
      </c>
      <c r="AG51" s="285" t="s">
        <v>147</v>
      </c>
      <c r="AH51" s="284" t="s">
        <v>147</v>
      </c>
      <c r="AI51" s="284" t="s">
        <v>147</v>
      </c>
      <c r="AJ51" s="284" t="s">
        <v>147</v>
      </c>
      <c r="AK51" s="284" t="s">
        <v>147</v>
      </c>
      <c r="AL51" s="284" t="s">
        <v>147</v>
      </c>
      <c r="AM51" s="284" t="s">
        <v>147</v>
      </c>
      <c r="AN51" s="286" t="s">
        <v>147</v>
      </c>
    </row>
    <row r="52" spans="1:40" ht="24" x14ac:dyDescent="0.3">
      <c r="A52" s="85">
        <v>4</v>
      </c>
      <c r="B52" s="18" t="s">
        <v>15</v>
      </c>
      <c r="C52" s="18">
        <v>304</v>
      </c>
      <c r="D52" s="34" t="s">
        <v>65</v>
      </c>
      <c r="E52" s="31" t="s">
        <v>113</v>
      </c>
      <c r="F52" s="18">
        <v>28</v>
      </c>
      <c r="G52" s="31" t="s">
        <v>317</v>
      </c>
      <c r="H52" s="31" t="s">
        <v>318</v>
      </c>
      <c r="I52" s="31">
        <v>116</v>
      </c>
      <c r="J52" s="83" t="s">
        <v>319</v>
      </c>
      <c r="K52" s="19" t="s">
        <v>164</v>
      </c>
      <c r="L52" s="19" t="s">
        <v>320</v>
      </c>
      <c r="M52" s="19" t="s">
        <v>321</v>
      </c>
      <c r="N52" s="20" t="s">
        <v>112</v>
      </c>
      <c r="O52" s="32">
        <v>30</v>
      </c>
      <c r="P52" s="22">
        <v>0</v>
      </c>
      <c r="Q52" s="23">
        <f t="shared" ref="Q52:Q58" si="66">P52/O52</f>
        <v>0</v>
      </c>
      <c r="R52" s="23">
        <f t="shared" ref="R52:R65" si="67">IF(Q52&gt;100%,100%,Q52)</f>
        <v>0</v>
      </c>
      <c r="S52" s="24">
        <v>0</v>
      </c>
      <c r="T52" s="25">
        <f t="shared" ref="T52:T58" si="68">S52/O52</f>
        <v>0</v>
      </c>
      <c r="U52" s="23">
        <f t="shared" ref="U52:U65" si="69">IF(T52&gt;100%,100%,T52)</f>
        <v>0</v>
      </c>
      <c r="V52" s="24">
        <v>25</v>
      </c>
      <c r="W52" s="25">
        <f t="shared" ref="W52:W58" si="70">V52/O52</f>
        <v>0.83333333333333337</v>
      </c>
      <c r="X52" s="23">
        <f t="shared" ref="X52:X65" si="71">IF(W52&gt;100%,100%,W52)</f>
        <v>0.83333333333333337</v>
      </c>
      <c r="Y52" s="244">
        <v>20</v>
      </c>
      <c r="Z52" s="72">
        <f>Y52/O52</f>
        <v>0.66666666666666663</v>
      </c>
      <c r="AA52" s="335">
        <f>IF(Z52&gt;100%,100%,Z52)</f>
        <v>0.66666666666666663</v>
      </c>
      <c r="AB52" s="38" t="s">
        <v>147</v>
      </c>
      <c r="AC52" s="38" t="s">
        <v>147</v>
      </c>
      <c r="AD52" s="38" t="s">
        <v>147</v>
      </c>
      <c r="AE52" s="38" t="s">
        <v>147</v>
      </c>
      <c r="AF52" s="154" t="s">
        <v>147</v>
      </c>
      <c r="AG52" s="154" t="s">
        <v>147</v>
      </c>
      <c r="AH52" s="38" t="s">
        <v>147</v>
      </c>
      <c r="AI52" s="38" t="s">
        <v>147</v>
      </c>
      <c r="AJ52" s="38" t="s">
        <v>147</v>
      </c>
      <c r="AK52" s="38" t="s">
        <v>147</v>
      </c>
      <c r="AL52" s="38" t="s">
        <v>147</v>
      </c>
      <c r="AM52" s="38" t="s">
        <v>147</v>
      </c>
      <c r="AN52" s="202" t="s">
        <v>147</v>
      </c>
    </row>
    <row r="53" spans="1:40" ht="36" x14ac:dyDescent="0.3">
      <c r="A53" s="85">
        <v>5</v>
      </c>
      <c r="B53" s="18" t="s">
        <v>15</v>
      </c>
      <c r="C53" s="18">
        <v>305</v>
      </c>
      <c r="D53" s="18" t="s">
        <v>81</v>
      </c>
      <c r="E53" s="18" t="s">
        <v>88</v>
      </c>
      <c r="F53" s="18">
        <v>32</v>
      </c>
      <c r="G53" s="31" t="s">
        <v>317</v>
      </c>
      <c r="H53" s="31" t="s">
        <v>318</v>
      </c>
      <c r="I53" s="31">
        <v>116</v>
      </c>
      <c r="J53" s="19" t="s">
        <v>322</v>
      </c>
      <c r="K53" s="19" t="s">
        <v>176</v>
      </c>
      <c r="L53" s="19" t="s">
        <v>323</v>
      </c>
      <c r="M53" s="19" t="s">
        <v>324</v>
      </c>
      <c r="N53" s="20" t="s">
        <v>87</v>
      </c>
      <c r="O53" s="32">
        <v>10</v>
      </c>
      <c r="P53" s="22">
        <v>1</v>
      </c>
      <c r="Q53" s="23">
        <f t="shared" si="66"/>
        <v>0.1</v>
      </c>
      <c r="R53" s="23">
        <f t="shared" si="67"/>
        <v>0.1</v>
      </c>
      <c r="S53" s="24">
        <v>4</v>
      </c>
      <c r="T53" s="25">
        <f t="shared" si="68"/>
        <v>0.4</v>
      </c>
      <c r="U53" s="23">
        <f t="shared" si="69"/>
        <v>0.4</v>
      </c>
      <c r="V53" s="24">
        <v>5</v>
      </c>
      <c r="W53" s="25">
        <f t="shared" si="70"/>
        <v>0.5</v>
      </c>
      <c r="X53" s="23">
        <f t="shared" si="71"/>
        <v>0.5</v>
      </c>
      <c r="Y53" s="244">
        <v>7</v>
      </c>
      <c r="Z53" s="72">
        <f t="shared" ref="Z53:Z58" si="72">Y53/O53</f>
        <v>0.7</v>
      </c>
      <c r="AA53" s="335">
        <f t="shared" ref="AA53:AA65" si="73">IF(Z53&gt;100%,100%,Z53)</f>
        <v>0.7</v>
      </c>
      <c r="AB53" s="38" t="s">
        <v>147</v>
      </c>
      <c r="AC53" s="38" t="s">
        <v>147</v>
      </c>
      <c r="AD53" s="38" t="s">
        <v>147</v>
      </c>
      <c r="AE53" s="38" t="s">
        <v>147</v>
      </c>
      <c r="AF53" s="154" t="s">
        <v>147</v>
      </c>
      <c r="AG53" s="154" t="s">
        <v>147</v>
      </c>
      <c r="AH53" s="38" t="s">
        <v>147</v>
      </c>
      <c r="AI53" s="38" t="s">
        <v>147</v>
      </c>
      <c r="AJ53" s="38" t="s">
        <v>147</v>
      </c>
      <c r="AK53" s="38" t="s">
        <v>147</v>
      </c>
      <c r="AL53" s="38" t="s">
        <v>147</v>
      </c>
      <c r="AM53" s="38" t="s">
        <v>147</v>
      </c>
      <c r="AN53" s="202" t="s">
        <v>147</v>
      </c>
    </row>
    <row r="54" spans="1:40" ht="60" x14ac:dyDescent="0.3">
      <c r="A54" s="85">
        <v>6</v>
      </c>
      <c r="B54" s="18" t="s">
        <v>15</v>
      </c>
      <c r="C54" s="18">
        <v>306</v>
      </c>
      <c r="D54" s="18" t="s">
        <v>81</v>
      </c>
      <c r="E54" s="18" t="s">
        <v>88</v>
      </c>
      <c r="F54" s="18">
        <v>32</v>
      </c>
      <c r="G54" s="31" t="s">
        <v>325</v>
      </c>
      <c r="H54" s="31" t="s">
        <v>326</v>
      </c>
      <c r="I54" s="31">
        <v>117</v>
      </c>
      <c r="J54" s="19" t="s">
        <v>327</v>
      </c>
      <c r="K54" s="19" t="s">
        <v>328</v>
      </c>
      <c r="L54" s="19" t="s">
        <v>329</v>
      </c>
      <c r="M54" s="19" t="s">
        <v>330</v>
      </c>
      <c r="N54" s="20" t="s">
        <v>87</v>
      </c>
      <c r="O54" s="32">
        <v>1</v>
      </c>
      <c r="P54" s="22">
        <v>0</v>
      </c>
      <c r="Q54" s="23">
        <f t="shared" si="66"/>
        <v>0</v>
      </c>
      <c r="R54" s="23">
        <f t="shared" si="67"/>
        <v>0</v>
      </c>
      <c r="S54" s="24">
        <v>0</v>
      </c>
      <c r="T54" s="25">
        <f t="shared" si="68"/>
        <v>0</v>
      </c>
      <c r="U54" s="23">
        <f t="shared" si="69"/>
        <v>0</v>
      </c>
      <c r="V54" s="24">
        <v>0</v>
      </c>
      <c r="W54" s="25">
        <f t="shared" si="70"/>
        <v>0</v>
      </c>
      <c r="X54" s="23">
        <f t="shared" si="71"/>
        <v>0</v>
      </c>
      <c r="Y54" s="244">
        <v>0</v>
      </c>
      <c r="Z54" s="72">
        <f t="shared" si="72"/>
        <v>0</v>
      </c>
      <c r="AA54" s="335">
        <f t="shared" si="73"/>
        <v>0</v>
      </c>
      <c r="AB54" s="38" t="s">
        <v>147</v>
      </c>
      <c r="AC54" s="38" t="s">
        <v>147</v>
      </c>
      <c r="AD54" s="38" t="s">
        <v>147</v>
      </c>
      <c r="AE54" s="38" t="s">
        <v>147</v>
      </c>
      <c r="AF54" s="154" t="s">
        <v>147</v>
      </c>
      <c r="AG54" s="154" t="s">
        <v>147</v>
      </c>
      <c r="AH54" s="38" t="s">
        <v>147</v>
      </c>
      <c r="AI54" s="38" t="s">
        <v>147</v>
      </c>
      <c r="AJ54" s="38" t="s">
        <v>147</v>
      </c>
      <c r="AK54" s="38" t="s">
        <v>147</v>
      </c>
      <c r="AL54" s="38" t="s">
        <v>147</v>
      </c>
      <c r="AM54" s="38" t="s">
        <v>147</v>
      </c>
      <c r="AN54" s="202" t="s">
        <v>147</v>
      </c>
    </row>
    <row r="55" spans="1:40" ht="72" x14ac:dyDescent="0.3">
      <c r="A55" s="85" t="s">
        <v>331</v>
      </c>
      <c r="B55" s="18" t="s">
        <v>16</v>
      </c>
      <c r="C55" s="18">
        <v>307</v>
      </c>
      <c r="D55" s="31" t="s">
        <v>94</v>
      </c>
      <c r="E55" s="31" t="s">
        <v>332</v>
      </c>
      <c r="F55" s="18">
        <v>36</v>
      </c>
      <c r="G55" s="31" t="s">
        <v>333</v>
      </c>
      <c r="H55" s="31" t="s">
        <v>334</v>
      </c>
      <c r="I55" s="31">
        <v>109</v>
      </c>
      <c r="J55" s="19" t="s">
        <v>335</v>
      </c>
      <c r="K55" s="19" t="s">
        <v>267</v>
      </c>
      <c r="L55" s="19" t="s">
        <v>336</v>
      </c>
      <c r="M55" s="19" t="s">
        <v>337</v>
      </c>
      <c r="N55" s="20" t="s">
        <v>112</v>
      </c>
      <c r="O55" s="37">
        <v>1304</v>
      </c>
      <c r="P55" s="22">
        <v>366</v>
      </c>
      <c r="Q55" s="23">
        <f t="shared" si="66"/>
        <v>0.28067484662576686</v>
      </c>
      <c r="R55" s="23">
        <f t="shared" si="67"/>
        <v>0.28067484662576686</v>
      </c>
      <c r="S55" s="24">
        <v>495</v>
      </c>
      <c r="T55" s="25">
        <f t="shared" si="68"/>
        <v>0.379601226993865</v>
      </c>
      <c r="U55" s="23">
        <f t="shared" si="69"/>
        <v>0.379601226993865</v>
      </c>
      <c r="V55" s="24">
        <v>1229</v>
      </c>
      <c r="W55" s="25">
        <f t="shared" si="70"/>
        <v>0.94248466257668717</v>
      </c>
      <c r="X55" s="23">
        <f t="shared" si="71"/>
        <v>0.94248466257668717</v>
      </c>
      <c r="Y55" s="244">
        <v>1468</v>
      </c>
      <c r="Z55" s="72">
        <f t="shared" si="72"/>
        <v>1.1257668711656441</v>
      </c>
      <c r="AA55" s="335">
        <f t="shared" si="73"/>
        <v>1</v>
      </c>
      <c r="AB55" s="91">
        <v>1182635833</v>
      </c>
      <c r="AC55" s="91">
        <v>1182635833</v>
      </c>
      <c r="AD55" s="92">
        <v>174173578.94000003</v>
      </c>
      <c r="AE55" s="23">
        <f t="shared" ref="AE55:AE62" si="74">AD55/AC55</f>
        <v>0.14727574971085797</v>
      </c>
      <c r="AF55" s="165">
        <v>1146662756</v>
      </c>
      <c r="AG55" s="165">
        <v>327502646</v>
      </c>
      <c r="AH55" s="72">
        <f>AG55/AF55</f>
        <v>0.28561374675013862</v>
      </c>
      <c r="AI55" s="165">
        <v>1155483852.2206373</v>
      </c>
      <c r="AJ55" s="165">
        <v>663782030.2404002</v>
      </c>
      <c r="AK55" s="72">
        <v>0.57446240288406236</v>
      </c>
      <c r="AL55" s="242">
        <v>929236777.8706609</v>
      </c>
      <c r="AM55" s="242">
        <v>929236777.8706609</v>
      </c>
      <c r="AN55" s="245">
        <f>AM55/AL55</f>
        <v>1</v>
      </c>
    </row>
    <row r="56" spans="1:40" ht="72" x14ac:dyDescent="0.3">
      <c r="A56" s="85" t="s">
        <v>179</v>
      </c>
      <c r="B56" s="18" t="s">
        <v>16</v>
      </c>
      <c r="C56" s="18">
        <v>308</v>
      </c>
      <c r="D56" s="31" t="s">
        <v>94</v>
      </c>
      <c r="E56" s="31" t="s">
        <v>332</v>
      </c>
      <c r="F56" s="18">
        <v>36</v>
      </c>
      <c r="G56" s="31" t="s">
        <v>333</v>
      </c>
      <c r="H56" s="31" t="s">
        <v>334</v>
      </c>
      <c r="I56" s="31">
        <v>109</v>
      </c>
      <c r="J56" s="19" t="s">
        <v>338</v>
      </c>
      <c r="K56" s="19" t="s">
        <v>140</v>
      </c>
      <c r="L56" s="19" t="s">
        <v>339</v>
      </c>
      <c r="M56" s="19" t="s">
        <v>340</v>
      </c>
      <c r="N56" s="20" t="s">
        <v>112</v>
      </c>
      <c r="O56" s="93">
        <v>3101</v>
      </c>
      <c r="P56" s="22">
        <v>594</v>
      </c>
      <c r="Q56" s="23">
        <f t="shared" si="66"/>
        <v>0.19155111254434054</v>
      </c>
      <c r="R56" s="23">
        <f t="shared" si="67"/>
        <v>0.19155111254434054</v>
      </c>
      <c r="S56" s="24">
        <v>1066</v>
      </c>
      <c r="T56" s="25">
        <f t="shared" si="68"/>
        <v>0.34376007739438891</v>
      </c>
      <c r="U56" s="23">
        <f t="shared" si="69"/>
        <v>0.34376007739438891</v>
      </c>
      <c r="V56" s="24">
        <v>2483</v>
      </c>
      <c r="W56" s="25">
        <f t="shared" si="70"/>
        <v>0.80070944856497905</v>
      </c>
      <c r="X56" s="23">
        <f t="shared" si="71"/>
        <v>0.80070944856497905</v>
      </c>
      <c r="Y56" s="244">
        <v>3261</v>
      </c>
      <c r="Z56" s="72">
        <f t="shared" si="72"/>
        <v>1.0515962592712029</v>
      </c>
      <c r="AA56" s="335">
        <f t="shared" si="73"/>
        <v>1</v>
      </c>
      <c r="AB56" s="91">
        <v>567029168</v>
      </c>
      <c r="AC56" s="91">
        <v>567029168</v>
      </c>
      <c r="AD56" s="92">
        <v>42688217.130000003</v>
      </c>
      <c r="AE56" s="23">
        <f t="shared" si="74"/>
        <v>7.5283988089304074E-2</v>
      </c>
      <c r="AF56" s="165">
        <v>549781437.81532979</v>
      </c>
      <c r="AG56" s="165">
        <v>86388246.767199993</v>
      </c>
      <c r="AH56" s="72">
        <f t="shared" ref="AH56:AH62" si="75">AG56/AF56</f>
        <v>0.15713198159341565</v>
      </c>
      <c r="AI56" s="165">
        <v>554010819.79739308</v>
      </c>
      <c r="AJ56" s="165">
        <v>172899390.31220001</v>
      </c>
      <c r="AK56" s="72">
        <v>0.31208666714384914</v>
      </c>
      <c r="AL56" s="242">
        <v>265109754.43300003</v>
      </c>
      <c r="AM56" s="242">
        <v>265109754.43300003</v>
      </c>
      <c r="AN56" s="245">
        <f t="shared" ref="AN56:AN90" si="76">AM56/AL56</f>
        <v>1</v>
      </c>
    </row>
    <row r="57" spans="1:40" ht="72" x14ac:dyDescent="0.3">
      <c r="A57" s="85" t="s">
        <v>183</v>
      </c>
      <c r="B57" s="18" t="s">
        <v>16</v>
      </c>
      <c r="C57" s="18">
        <v>309</v>
      </c>
      <c r="D57" s="31" t="s">
        <v>94</v>
      </c>
      <c r="E57" s="31" t="s">
        <v>332</v>
      </c>
      <c r="F57" s="18">
        <v>36</v>
      </c>
      <c r="G57" s="31" t="s">
        <v>333</v>
      </c>
      <c r="H57" s="31" t="s">
        <v>334</v>
      </c>
      <c r="I57" s="31">
        <v>109</v>
      </c>
      <c r="J57" s="19" t="s">
        <v>341</v>
      </c>
      <c r="K57" s="19" t="s">
        <v>140</v>
      </c>
      <c r="L57" s="19" t="s">
        <v>342</v>
      </c>
      <c r="M57" s="19" t="s">
        <v>343</v>
      </c>
      <c r="N57" s="20" t="s">
        <v>112</v>
      </c>
      <c r="O57" s="37">
        <v>139</v>
      </c>
      <c r="P57" s="22">
        <v>72</v>
      </c>
      <c r="Q57" s="23">
        <f t="shared" si="66"/>
        <v>0.51798561151079137</v>
      </c>
      <c r="R57" s="23">
        <f t="shared" si="67"/>
        <v>0.51798561151079137</v>
      </c>
      <c r="S57" s="24">
        <v>77</v>
      </c>
      <c r="T57" s="25">
        <f t="shared" si="68"/>
        <v>0.5539568345323741</v>
      </c>
      <c r="U57" s="23">
        <f t="shared" si="69"/>
        <v>0.5539568345323741</v>
      </c>
      <c r="V57" s="24">
        <v>86</v>
      </c>
      <c r="W57" s="25">
        <f t="shared" si="70"/>
        <v>0.61870503597122306</v>
      </c>
      <c r="X57" s="23">
        <f t="shared" si="71"/>
        <v>0.61870503597122306</v>
      </c>
      <c r="Y57" s="244">
        <v>91</v>
      </c>
      <c r="Z57" s="72">
        <f t="shared" si="72"/>
        <v>0.65467625899280579</v>
      </c>
      <c r="AA57" s="335">
        <f t="shared" si="73"/>
        <v>0.65467625899280579</v>
      </c>
      <c r="AB57" s="91">
        <v>845857149</v>
      </c>
      <c r="AC57" s="91">
        <v>845857149</v>
      </c>
      <c r="AD57" s="92">
        <v>142599584.97</v>
      </c>
      <c r="AE57" s="23">
        <f t="shared" si="74"/>
        <v>0.16858589554818551</v>
      </c>
      <c r="AF57" s="165">
        <v>820128109.4654299</v>
      </c>
      <c r="AG57" s="165">
        <v>246952449.87210003</v>
      </c>
      <c r="AH57" s="72">
        <f t="shared" si="75"/>
        <v>0.30111448080113584</v>
      </c>
      <c r="AI57" s="165">
        <v>826437225.79889512</v>
      </c>
      <c r="AJ57" s="165">
        <v>463242226.88520002</v>
      </c>
      <c r="AK57" s="72">
        <v>0.56052923612848626</v>
      </c>
      <c r="AL57" s="242">
        <v>615713210.05770016</v>
      </c>
      <c r="AM57" s="242">
        <v>615713210.05770016</v>
      </c>
      <c r="AN57" s="245">
        <f t="shared" si="76"/>
        <v>1</v>
      </c>
    </row>
    <row r="58" spans="1:40" ht="48" x14ac:dyDescent="0.3">
      <c r="A58" s="85" t="s">
        <v>344</v>
      </c>
      <c r="B58" s="18" t="s">
        <v>16</v>
      </c>
      <c r="C58" s="18">
        <v>310</v>
      </c>
      <c r="D58" s="31" t="s">
        <v>94</v>
      </c>
      <c r="E58" s="31" t="s">
        <v>332</v>
      </c>
      <c r="F58" s="18">
        <v>36</v>
      </c>
      <c r="G58" s="31" t="s">
        <v>333</v>
      </c>
      <c r="H58" s="148" t="s">
        <v>345</v>
      </c>
      <c r="I58" s="31">
        <v>120</v>
      </c>
      <c r="J58" s="19" t="s">
        <v>346</v>
      </c>
      <c r="K58" s="19" t="s">
        <v>140</v>
      </c>
      <c r="L58" s="19" t="s">
        <v>347</v>
      </c>
      <c r="M58" s="19" t="s">
        <v>348</v>
      </c>
      <c r="N58" s="20" t="s">
        <v>112</v>
      </c>
      <c r="O58" s="93">
        <v>5742</v>
      </c>
      <c r="P58" s="22">
        <v>3219</v>
      </c>
      <c r="Q58" s="23">
        <f t="shared" si="66"/>
        <v>0.56060606060606055</v>
      </c>
      <c r="R58" s="23">
        <f t="shared" si="67"/>
        <v>0.56060606060606055</v>
      </c>
      <c r="S58" s="24">
        <v>3702</v>
      </c>
      <c r="T58" s="25">
        <f t="shared" si="68"/>
        <v>0.64472309299895503</v>
      </c>
      <c r="U58" s="23">
        <f t="shared" si="69"/>
        <v>0.64472309299895503</v>
      </c>
      <c r="V58" s="24">
        <v>3914</v>
      </c>
      <c r="W58" s="25">
        <f t="shared" si="70"/>
        <v>0.68164402647161271</v>
      </c>
      <c r="X58" s="23">
        <f t="shared" si="71"/>
        <v>0.68164402647161271</v>
      </c>
      <c r="Y58" s="244">
        <v>3976</v>
      </c>
      <c r="Z58" s="72">
        <f t="shared" si="72"/>
        <v>0.69244165795889934</v>
      </c>
      <c r="AA58" s="335">
        <f t="shared" si="73"/>
        <v>0.69244165795889934</v>
      </c>
      <c r="AB58" s="91">
        <v>28873214039</v>
      </c>
      <c r="AC58" s="91">
        <v>28873214039</v>
      </c>
      <c r="AD58" s="92">
        <v>4758389588.999999</v>
      </c>
      <c r="AE58" s="23">
        <f t="shared" si="74"/>
        <v>0.16480290633985831</v>
      </c>
      <c r="AF58" s="165">
        <v>27994956916.768673</v>
      </c>
      <c r="AG58" s="165">
        <v>8881345507.2300014</v>
      </c>
      <c r="AH58" s="72">
        <f t="shared" si="75"/>
        <v>0.31724805055549749</v>
      </c>
      <c r="AI58" s="165">
        <v>28210317709.673779</v>
      </c>
      <c r="AJ58" s="165">
        <v>18999307581.73</v>
      </c>
      <c r="AK58" s="72">
        <v>0.67348789819601451</v>
      </c>
      <c r="AL58" s="242">
        <v>25192019297.889996</v>
      </c>
      <c r="AM58" s="242">
        <v>25192019297.889996</v>
      </c>
      <c r="AN58" s="245">
        <f t="shared" si="76"/>
        <v>1</v>
      </c>
    </row>
    <row r="59" spans="1:40" ht="48" x14ac:dyDescent="0.3">
      <c r="A59" s="85" t="s">
        <v>349</v>
      </c>
      <c r="B59" s="18" t="s">
        <v>16</v>
      </c>
      <c r="C59" s="18">
        <v>311</v>
      </c>
      <c r="D59" s="31" t="s">
        <v>94</v>
      </c>
      <c r="E59" s="31" t="s">
        <v>332</v>
      </c>
      <c r="F59" s="18">
        <v>36</v>
      </c>
      <c r="G59" s="31" t="s">
        <v>333</v>
      </c>
      <c r="H59" s="148" t="s">
        <v>345</v>
      </c>
      <c r="I59" s="31">
        <v>120</v>
      </c>
      <c r="J59" s="19" t="s">
        <v>350</v>
      </c>
      <c r="K59" s="19" t="s">
        <v>140</v>
      </c>
      <c r="L59" s="19" t="s">
        <v>351</v>
      </c>
      <c r="M59" s="19" t="s">
        <v>352</v>
      </c>
      <c r="N59" s="20" t="s">
        <v>112</v>
      </c>
      <c r="O59" s="37">
        <v>66</v>
      </c>
      <c r="P59" s="22">
        <v>26</v>
      </c>
      <c r="Q59" s="206">
        <f>P59/O59</f>
        <v>0.39393939393939392</v>
      </c>
      <c r="R59" s="23">
        <f t="shared" si="67"/>
        <v>0.39393939393939392</v>
      </c>
      <c r="S59" s="24">
        <v>32</v>
      </c>
      <c r="T59" s="206">
        <f t="shared" ref="T59:T65" si="77">S59/O59</f>
        <v>0.48484848484848486</v>
      </c>
      <c r="U59" s="23">
        <f t="shared" si="69"/>
        <v>0.48484848484848486</v>
      </c>
      <c r="V59" s="24">
        <v>32</v>
      </c>
      <c r="W59" s="32">
        <f t="shared" ref="W59:W65" si="78">V59/O59</f>
        <v>0.48484848484848486</v>
      </c>
      <c r="X59" s="23">
        <f t="shared" si="71"/>
        <v>0.48484848484848486</v>
      </c>
      <c r="Y59" s="244">
        <v>36</v>
      </c>
      <c r="Z59" s="206">
        <f t="shared" ref="Z59:Z65" si="79">Y59/O59</f>
        <v>0.54545454545454541</v>
      </c>
      <c r="AA59" s="335">
        <f t="shared" si="73"/>
        <v>0.54545454545454541</v>
      </c>
      <c r="AB59" s="91">
        <v>290975887</v>
      </c>
      <c r="AC59" s="91">
        <v>290975887</v>
      </c>
      <c r="AD59" s="92">
        <v>39393720</v>
      </c>
      <c r="AE59" s="23">
        <f t="shared" si="74"/>
        <v>0.13538482657843054</v>
      </c>
      <c r="AF59" s="165">
        <v>282125066.13848644</v>
      </c>
      <c r="AG59" s="165">
        <v>69386011.799999997</v>
      </c>
      <c r="AH59" s="72">
        <f t="shared" si="75"/>
        <v>0.24594061332338529</v>
      </c>
      <c r="AI59" s="165">
        <v>284295409.8229804</v>
      </c>
      <c r="AJ59" s="165">
        <v>140933581.59999996</v>
      </c>
      <c r="AK59" s="72">
        <v>0.49572936013196195</v>
      </c>
      <c r="AL59" s="242">
        <v>206490547.80000001</v>
      </c>
      <c r="AM59" s="242">
        <v>206490547.80000001</v>
      </c>
      <c r="AN59" s="245">
        <f t="shared" si="76"/>
        <v>1</v>
      </c>
    </row>
    <row r="60" spans="1:40" ht="36" x14ac:dyDescent="0.3">
      <c r="A60" s="85" t="s">
        <v>353</v>
      </c>
      <c r="B60" s="18" t="s">
        <v>16</v>
      </c>
      <c r="C60" s="18">
        <v>312</v>
      </c>
      <c r="D60" s="31" t="s">
        <v>94</v>
      </c>
      <c r="E60" s="31" t="s">
        <v>332</v>
      </c>
      <c r="F60" s="18">
        <v>36</v>
      </c>
      <c r="G60" s="31" t="s">
        <v>333</v>
      </c>
      <c r="H60" s="148" t="s">
        <v>354</v>
      </c>
      <c r="I60" s="31">
        <v>121</v>
      </c>
      <c r="J60" s="19" t="s">
        <v>355</v>
      </c>
      <c r="K60" s="19" t="s">
        <v>140</v>
      </c>
      <c r="L60" s="19" t="s">
        <v>356</v>
      </c>
      <c r="M60" s="19" t="s">
        <v>357</v>
      </c>
      <c r="N60" s="20" t="s">
        <v>112</v>
      </c>
      <c r="O60" s="37">
        <v>209</v>
      </c>
      <c r="P60" s="22">
        <v>153</v>
      </c>
      <c r="Q60" s="23">
        <f t="shared" ref="Q60:Q65" si="80">P60/O60</f>
        <v>0.73205741626794263</v>
      </c>
      <c r="R60" s="23">
        <f t="shared" si="67"/>
        <v>0.73205741626794263</v>
      </c>
      <c r="S60" s="24">
        <v>169</v>
      </c>
      <c r="T60" s="25">
        <f t="shared" si="77"/>
        <v>0.80861244019138756</v>
      </c>
      <c r="U60" s="23">
        <f t="shared" si="69"/>
        <v>0.80861244019138756</v>
      </c>
      <c r="V60" s="24">
        <v>212</v>
      </c>
      <c r="W60" s="25">
        <f t="shared" si="78"/>
        <v>1.0143540669856459</v>
      </c>
      <c r="X60" s="23">
        <f t="shared" si="71"/>
        <v>1</v>
      </c>
      <c r="Y60" s="244">
        <v>220</v>
      </c>
      <c r="Z60" s="72">
        <f t="shared" si="79"/>
        <v>1.0526315789473684</v>
      </c>
      <c r="AA60" s="335">
        <f t="shared" si="73"/>
        <v>1</v>
      </c>
      <c r="AB60" s="91">
        <v>1373696817</v>
      </c>
      <c r="AC60" s="91">
        <v>1373696817</v>
      </c>
      <c r="AD60" s="92">
        <v>268470900</v>
      </c>
      <c r="AE60" s="23">
        <f t="shared" si="74"/>
        <v>0.19543679265873992</v>
      </c>
      <c r="AF60" s="165">
        <v>1331912102.2229354</v>
      </c>
      <c r="AG60" s="165">
        <v>460473612.79999995</v>
      </c>
      <c r="AH60" s="72">
        <f t="shared" si="75"/>
        <v>0.34572372458473682</v>
      </c>
      <c r="AI60" s="165">
        <v>1342158292.1801991</v>
      </c>
      <c r="AJ60" s="165">
        <v>950159138</v>
      </c>
      <c r="AK60" s="72">
        <v>0.70793373891582001</v>
      </c>
      <c r="AL60" s="242">
        <v>1312158344.2</v>
      </c>
      <c r="AM60" s="242">
        <v>1312158344.2</v>
      </c>
      <c r="AN60" s="245">
        <f t="shared" si="76"/>
        <v>1</v>
      </c>
    </row>
    <row r="61" spans="1:40" ht="36" x14ac:dyDescent="0.3">
      <c r="A61" s="85" t="s">
        <v>358</v>
      </c>
      <c r="B61" s="18" t="s">
        <v>16</v>
      </c>
      <c r="C61" s="18">
        <v>313</v>
      </c>
      <c r="D61" s="31" t="s">
        <v>94</v>
      </c>
      <c r="E61" s="31" t="s">
        <v>332</v>
      </c>
      <c r="F61" s="18">
        <v>36</v>
      </c>
      <c r="G61" s="31" t="s">
        <v>333</v>
      </c>
      <c r="H61" s="148" t="s">
        <v>359</v>
      </c>
      <c r="I61" s="31">
        <v>122</v>
      </c>
      <c r="J61" s="19" t="s">
        <v>360</v>
      </c>
      <c r="K61" s="19" t="s">
        <v>267</v>
      </c>
      <c r="L61" s="19" t="s">
        <v>361</v>
      </c>
      <c r="M61" s="19" t="s">
        <v>362</v>
      </c>
      <c r="N61" s="20" t="s">
        <v>112</v>
      </c>
      <c r="O61" s="94">
        <v>2211</v>
      </c>
      <c r="P61" s="22">
        <v>420</v>
      </c>
      <c r="Q61" s="23">
        <f t="shared" si="80"/>
        <v>0.18995929443690637</v>
      </c>
      <c r="R61" s="23">
        <f t="shared" si="67"/>
        <v>0.18995929443690637</v>
      </c>
      <c r="S61" s="24">
        <v>735</v>
      </c>
      <c r="T61" s="25">
        <f t="shared" si="77"/>
        <v>0.33242876526458615</v>
      </c>
      <c r="U61" s="23">
        <f t="shared" si="69"/>
        <v>0.33242876526458615</v>
      </c>
      <c r="V61" s="24">
        <v>1029</v>
      </c>
      <c r="W61" s="25">
        <f t="shared" si="78"/>
        <v>0.46540027137042062</v>
      </c>
      <c r="X61" s="23">
        <f t="shared" si="71"/>
        <v>0.46540027137042062</v>
      </c>
      <c r="Y61" s="244">
        <v>1195</v>
      </c>
      <c r="Z61" s="72">
        <f t="shared" si="79"/>
        <v>0.54047942107643598</v>
      </c>
      <c r="AA61" s="335">
        <f t="shared" si="73"/>
        <v>0.54047942107643598</v>
      </c>
      <c r="AB61" s="91">
        <v>14986109</v>
      </c>
      <c r="AC61" s="91">
        <v>14986109</v>
      </c>
      <c r="AD61" s="92">
        <v>2847180</v>
      </c>
      <c r="AE61" s="23">
        <f t="shared" si="74"/>
        <v>0.18998794149969148</v>
      </c>
      <c r="AF61" s="165">
        <v>14530265.845649151</v>
      </c>
      <c r="AG61" s="165">
        <v>5132041.95</v>
      </c>
      <c r="AH61" s="72">
        <f t="shared" si="75"/>
        <v>0.35319670021981775</v>
      </c>
      <c r="AI61" s="165">
        <v>14642044.891530326</v>
      </c>
      <c r="AJ61" s="165">
        <v>6207326.9299999997</v>
      </c>
      <c r="AK61" s="72">
        <v>0.42393852607231253</v>
      </c>
      <c r="AL61" s="242">
        <v>8343932.1499999985</v>
      </c>
      <c r="AM61" s="242">
        <v>8343932.1499999985</v>
      </c>
      <c r="AN61" s="245">
        <f t="shared" si="76"/>
        <v>1</v>
      </c>
    </row>
    <row r="62" spans="1:40" ht="36" x14ac:dyDescent="0.3">
      <c r="A62" s="85" t="s">
        <v>363</v>
      </c>
      <c r="B62" s="18" t="s">
        <v>16</v>
      </c>
      <c r="C62" s="18">
        <v>314</v>
      </c>
      <c r="D62" s="31" t="s">
        <v>94</v>
      </c>
      <c r="E62" s="31" t="s">
        <v>332</v>
      </c>
      <c r="F62" s="18">
        <v>36</v>
      </c>
      <c r="G62" s="31" t="s">
        <v>333</v>
      </c>
      <c r="H62" s="148" t="s">
        <v>354</v>
      </c>
      <c r="I62" s="31">
        <v>121</v>
      </c>
      <c r="J62" s="19" t="s">
        <v>364</v>
      </c>
      <c r="K62" s="19" t="s">
        <v>140</v>
      </c>
      <c r="L62" s="19" t="s">
        <v>365</v>
      </c>
      <c r="M62" s="19" t="s">
        <v>366</v>
      </c>
      <c r="N62" s="20" t="s">
        <v>112</v>
      </c>
      <c r="O62" s="37">
        <v>27</v>
      </c>
      <c r="P62" s="22">
        <v>17</v>
      </c>
      <c r="Q62" s="23">
        <f t="shared" si="80"/>
        <v>0.62962962962962965</v>
      </c>
      <c r="R62" s="23">
        <f t="shared" si="67"/>
        <v>0.62962962962962965</v>
      </c>
      <c r="S62" s="24">
        <v>19</v>
      </c>
      <c r="T62" s="206">
        <f t="shared" si="77"/>
        <v>0.70370370370370372</v>
      </c>
      <c r="U62" s="23">
        <f t="shared" si="69"/>
        <v>0.70370370370370372</v>
      </c>
      <c r="V62" s="24">
        <v>28</v>
      </c>
      <c r="W62" s="25">
        <f t="shared" si="78"/>
        <v>1.037037037037037</v>
      </c>
      <c r="X62" s="23">
        <f t="shared" si="71"/>
        <v>1</v>
      </c>
      <c r="Y62" s="244">
        <v>29</v>
      </c>
      <c r="Z62" s="206">
        <f t="shared" si="79"/>
        <v>1.0740740740740742</v>
      </c>
      <c r="AA62" s="335">
        <f t="shared" si="73"/>
        <v>1</v>
      </c>
      <c r="AB62" s="91">
        <v>35793709</v>
      </c>
      <c r="AC62" s="91">
        <v>35793709</v>
      </c>
      <c r="AD62" s="92">
        <v>5931126.25</v>
      </c>
      <c r="AE62" s="23">
        <f t="shared" si="74"/>
        <v>0.1657030359720475</v>
      </c>
      <c r="AF62" s="165">
        <v>34704946.252012759</v>
      </c>
      <c r="AG62" s="165">
        <v>10947435.587200001</v>
      </c>
      <c r="AH62" s="72">
        <f t="shared" si="75"/>
        <v>0.31544309297309714</v>
      </c>
      <c r="AI62" s="165">
        <v>34971925.935703062</v>
      </c>
      <c r="AJ62" s="165">
        <v>33191395.906599998</v>
      </c>
      <c r="AK62" s="72">
        <v>0.94908687521594837</v>
      </c>
      <c r="AL62" s="242">
        <v>45255916.757799998</v>
      </c>
      <c r="AM62" s="242">
        <v>45255916.757799998</v>
      </c>
      <c r="AN62" s="245">
        <f t="shared" si="76"/>
        <v>1</v>
      </c>
    </row>
    <row r="63" spans="1:40" ht="72" x14ac:dyDescent="0.3">
      <c r="A63" s="85" t="s">
        <v>367</v>
      </c>
      <c r="B63" s="18" t="s">
        <v>16</v>
      </c>
      <c r="C63" s="18">
        <v>315</v>
      </c>
      <c r="D63" s="31" t="s">
        <v>81</v>
      </c>
      <c r="E63" s="31" t="s">
        <v>87</v>
      </c>
      <c r="F63" s="18">
        <v>32</v>
      </c>
      <c r="G63" s="31" t="s">
        <v>333</v>
      </c>
      <c r="H63" s="31" t="s">
        <v>334</v>
      </c>
      <c r="I63" s="31">
        <v>109</v>
      </c>
      <c r="J63" s="19" t="s">
        <v>368</v>
      </c>
      <c r="K63" s="19" t="s">
        <v>176</v>
      </c>
      <c r="L63" s="19" t="s">
        <v>369</v>
      </c>
      <c r="M63" s="19" t="s">
        <v>370</v>
      </c>
      <c r="N63" s="20" t="s">
        <v>87</v>
      </c>
      <c r="O63" s="32">
        <v>10</v>
      </c>
      <c r="P63" s="22">
        <v>0</v>
      </c>
      <c r="Q63" s="23">
        <f t="shared" si="80"/>
        <v>0</v>
      </c>
      <c r="R63" s="23">
        <f t="shared" si="67"/>
        <v>0</v>
      </c>
      <c r="S63" s="24">
        <v>8</v>
      </c>
      <c r="T63" s="25">
        <f t="shared" si="77"/>
        <v>0.8</v>
      </c>
      <c r="U63" s="23">
        <f t="shared" si="69"/>
        <v>0.8</v>
      </c>
      <c r="V63" s="24">
        <v>10</v>
      </c>
      <c r="W63" s="25">
        <f t="shared" si="78"/>
        <v>1</v>
      </c>
      <c r="X63" s="23">
        <f t="shared" si="71"/>
        <v>1</v>
      </c>
      <c r="Y63" s="244">
        <v>16</v>
      </c>
      <c r="Z63" s="72">
        <f t="shared" si="79"/>
        <v>1.6</v>
      </c>
      <c r="AA63" s="335">
        <f t="shared" si="73"/>
        <v>1</v>
      </c>
      <c r="AB63" s="32" t="s">
        <v>147</v>
      </c>
      <c r="AC63" s="32" t="s">
        <v>147</v>
      </c>
      <c r="AD63" s="95" t="s">
        <v>147</v>
      </c>
      <c r="AE63" s="32" t="s">
        <v>147</v>
      </c>
      <c r="AF63" s="158" t="s">
        <v>147</v>
      </c>
      <c r="AG63" s="158" t="s">
        <v>147</v>
      </c>
      <c r="AH63" s="32" t="s">
        <v>147</v>
      </c>
      <c r="AI63" s="158" t="s">
        <v>147</v>
      </c>
      <c r="AJ63" s="158" t="s">
        <v>147</v>
      </c>
      <c r="AK63" s="32" t="s">
        <v>147</v>
      </c>
      <c r="AL63" s="32" t="s">
        <v>147</v>
      </c>
      <c r="AM63" s="32" t="s">
        <v>147</v>
      </c>
      <c r="AN63" s="32" t="s">
        <v>147</v>
      </c>
    </row>
    <row r="64" spans="1:40" ht="72" x14ac:dyDescent="0.3">
      <c r="A64" s="85" t="s">
        <v>371</v>
      </c>
      <c r="B64" s="18" t="s">
        <v>16</v>
      </c>
      <c r="C64" s="18">
        <v>316</v>
      </c>
      <c r="D64" s="31" t="s">
        <v>94</v>
      </c>
      <c r="E64" s="31" t="s">
        <v>372</v>
      </c>
      <c r="F64" s="18">
        <v>12</v>
      </c>
      <c r="G64" s="31" t="s">
        <v>333</v>
      </c>
      <c r="H64" s="31" t="s">
        <v>334</v>
      </c>
      <c r="I64" s="31">
        <v>109</v>
      </c>
      <c r="J64" s="19" t="s">
        <v>373</v>
      </c>
      <c r="K64" s="19" t="s">
        <v>176</v>
      </c>
      <c r="L64" s="19" t="s">
        <v>374</v>
      </c>
      <c r="M64" s="19" t="s">
        <v>375</v>
      </c>
      <c r="N64" s="20" t="s">
        <v>112</v>
      </c>
      <c r="O64" s="32">
        <v>16</v>
      </c>
      <c r="P64" s="22">
        <v>0</v>
      </c>
      <c r="Q64" s="23">
        <f t="shared" si="80"/>
        <v>0</v>
      </c>
      <c r="R64" s="23">
        <f t="shared" si="67"/>
        <v>0</v>
      </c>
      <c r="S64" s="24">
        <v>3</v>
      </c>
      <c r="T64" s="25">
        <f t="shared" si="77"/>
        <v>0.1875</v>
      </c>
      <c r="U64" s="23">
        <f t="shared" si="69"/>
        <v>0.1875</v>
      </c>
      <c r="V64" s="24">
        <v>10</v>
      </c>
      <c r="W64" s="25">
        <f t="shared" si="78"/>
        <v>0.625</v>
      </c>
      <c r="X64" s="23">
        <f t="shared" si="71"/>
        <v>0.625</v>
      </c>
      <c r="Y64" s="244">
        <v>16</v>
      </c>
      <c r="Z64" s="72">
        <f t="shared" si="79"/>
        <v>1</v>
      </c>
      <c r="AA64" s="335">
        <f t="shared" si="73"/>
        <v>1</v>
      </c>
      <c r="AB64" s="32" t="s">
        <v>147</v>
      </c>
      <c r="AC64" s="32" t="s">
        <v>147</v>
      </c>
      <c r="AD64" s="95" t="s">
        <v>147</v>
      </c>
      <c r="AE64" s="32" t="s">
        <v>147</v>
      </c>
      <c r="AF64" s="158" t="s">
        <v>147</v>
      </c>
      <c r="AG64" s="158" t="s">
        <v>147</v>
      </c>
      <c r="AH64" s="32" t="s">
        <v>147</v>
      </c>
      <c r="AI64" s="158" t="s">
        <v>147</v>
      </c>
      <c r="AJ64" s="158" t="s">
        <v>147</v>
      </c>
      <c r="AK64" s="32" t="s">
        <v>147</v>
      </c>
      <c r="AL64" s="32" t="s">
        <v>147</v>
      </c>
      <c r="AM64" s="32" t="s">
        <v>147</v>
      </c>
      <c r="AN64" s="32" t="s">
        <v>147</v>
      </c>
    </row>
    <row r="65" spans="1:40" ht="36" x14ac:dyDescent="0.3">
      <c r="A65" s="85" t="s">
        <v>313</v>
      </c>
      <c r="B65" s="18" t="s">
        <v>16</v>
      </c>
      <c r="C65" s="18">
        <v>317</v>
      </c>
      <c r="D65" s="31" t="s">
        <v>94</v>
      </c>
      <c r="E65" s="31" t="s">
        <v>376</v>
      </c>
      <c r="F65" s="18">
        <v>36</v>
      </c>
      <c r="G65" s="31" t="s">
        <v>377</v>
      </c>
      <c r="H65" s="31" t="s">
        <v>378</v>
      </c>
      <c r="I65" s="31">
        <v>111</v>
      </c>
      <c r="J65" s="19" t="s">
        <v>379</v>
      </c>
      <c r="K65" s="19" t="s">
        <v>380</v>
      </c>
      <c r="L65" s="19" t="s">
        <v>381</v>
      </c>
      <c r="M65" s="19" t="s">
        <v>382</v>
      </c>
      <c r="N65" s="20" t="s">
        <v>112</v>
      </c>
      <c r="O65" s="93">
        <v>7520</v>
      </c>
      <c r="P65" s="22">
        <v>7120</v>
      </c>
      <c r="Q65" s="23">
        <f t="shared" si="80"/>
        <v>0.94680851063829785</v>
      </c>
      <c r="R65" s="23">
        <f t="shared" si="67"/>
        <v>0.94680851063829785</v>
      </c>
      <c r="S65" s="24">
        <v>7188</v>
      </c>
      <c r="T65" s="25">
        <f t="shared" si="77"/>
        <v>0.95585106382978724</v>
      </c>
      <c r="U65" s="23">
        <f t="shared" si="69"/>
        <v>0.95585106382978724</v>
      </c>
      <c r="V65" s="24">
        <v>7435</v>
      </c>
      <c r="W65" s="25">
        <f t="shared" si="78"/>
        <v>0.98869680851063835</v>
      </c>
      <c r="X65" s="23">
        <f t="shared" si="71"/>
        <v>0.98869680851063835</v>
      </c>
      <c r="Y65" s="244">
        <v>7906</v>
      </c>
      <c r="Z65" s="72">
        <f t="shared" si="79"/>
        <v>1.0513297872340426</v>
      </c>
      <c r="AA65" s="335">
        <f t="shared" si="73"/>
        <v>1</v>
      </c>
      <c r="AB65" s="91">
        <v>6502932979</v>
      </c>
      <c r="AC65" s="91">
        <v>6502932979</v>
      </c>
      <c r="AD65" s="92">
        <v>1856841995.9342968</v>
      </c>
      <c r="AE65" s="23">
        <f t="shared" ref="AE65:AE90" si="81">AD65/AC65</f>
        <v>0.28553915624390086</v>
      </c>
      <c r="AF65" s="165">
        <v>6502932978.999999</v>
      </c>
      <c r="AG65" s="165">
        <v>2996805000</v>
      </c>
      <c r="AH65" s="72">
        <f t="shared" ref="AH65:AH90" si="82">AG65/AF65</f>
        <v>0.46083897983842353</v>
      </c>
      <c r="AI65" s="165">
        <v>5124787911.76369</v>
      </c>
      <c r="AJ65" s="165">
        <v>5107515000</v>
      </c>
      <c r="AK65" s="72">
        <v>0.99662953627328832</v>
      </c>
      <c r="AL65" s="242">
        <v>6754665000.000001</v>
      </c>
      <c r="AM65" s="242">
        <v>6754665000.000001</v>
      </c>
      <c r="AN65" s="245">
        <f t="shared" si="76"/>
        <v>1</v>
      </c>
    </row>
    <row r="66" spans="1:40" ht="36" x14ac:dyDescent="0.3">
      <c r="A66" s="85" t="s">
        <v>383</v>
      </c>
      <c r="B66" s="18" t="s">
        <v>16</v>
      </c>
      <c r="C66" s="18">
        <v>318</v>
      </c>
      <c r="D66" s="31" t="s">
        <v>94</v>
      </c>
      <c r="E66" s="31" t="s">
        <v>384</v>
      </c>
      <c r="F66" s="18">
        <v>36</v>
      </c>
      <c r="G66" s="31" t="s">
        <v>377</v>
      </c>
      <c r="H66" s="31" t="s">
        <v>385</v>
      </c>
      <c r="I66" s="31">
        <v>95</v>
      </c>
      <c r="J66" s="19" t="s">
        <v>386</v>
      </c>
      <c r="K66" s="19" t="s">
        <v>267</v>
      </c>
      <c r="L66" s="19" t="s">
        <v>387</v>
      </c>
      <c r="M66" s="19" t="s">
        <v>388</v>
      </c>
      <c r="N66" s="20" t="s">
        <v>112</v>
      </c>
      <c r="O66" s="37" t="s">
        <v>119</v>
      </c>
      <c r="P66" s="22">
        <v>25</v>
      </c>
      <c r="Q66" s="32" t="s">
        <v>119</v>
      </c>
      <c r="R66" s="23">
        <f>IF(AND(P66&gt;0,Q66="(por demanda)"),100%,0%)</f>
        <v>1</v>
      </c>
      <c r="S66" s="24">
        <v>65</v>
      </c>
      <c r="T66" s="32" t="s">
        <v>119</v>
      </c>
      <c r="U66" s="23">
        <f>IF(AND(S66&gt;0,T66="(por demanda)"),100%,0%)</f>
        <v>1</v>
      </c>
      <c r="V66" s="24">
        <v>73</v>
      </c>
      <c r="W66" s="32" t="s">
        <v>119</v>
      </c>
      <c r="X66" s="23">
        <f>IF(AND(V66&gt;0,W66="(por demanda)"),100%,0%)</f>
        <v>1</v>
      </c>
      <c r="Y66" s="244">
        <v>73</v>
      </c>
      <c r="Z66" s="32" t="s">
        <v>119</v>
      </c>
      <c r="AA66" s="335">
        <f>IF(AND(Y66&gt;0,Z66="(por demanda)"),100%,0%)</f>
        <v>1</v>
      </c>
      <c r="AB66" s="91">
        <v>102805772</v>
      </c>
      <c r="AC66" s="91">
        <v>102805772</v>
      </c>
      <c r="AD66" s="92">
        <v>32699296.000000004</v>
      </c>
      <c r="AE66" s="23">
        <f t="shared" si="81"/>
        <v>0.31806867808939759</v>
      </c>
      <c r="AF66" s="165">
        <v>102805772</v>
      </c>
      <c r="AG66" s="165">
        <v>85332797.280000001</v>
      </c>
      <c r="AH66" s="72">
        <f t="shared" si="82"/>
        <v>0.83003897174178121</v>
      </c>
      <c r="AI66" s="165">
        <v>218992543.60000002</v>
      </c>
      <c r="AJ66" s="165">
        <v>218992543.60000002</v>
      </c>
      <c r="AK66" s="72">
        <v>1</v>
      </c>
      <c r="AL66" s="242">
        <v>333088012.60000002</v>
      </c>
      <c r="AM66" s="242">
        <v>333088012.60000002</v>
      </c>
      <c r="AN66" s="245">
        <f t="shared" si="76"/>
        <v>1</v>
      </c>
    </row>
    <row r="67" spans="1:40" ht="36" x14ac:dyDescent="0.3">
      <c r="A67" s="85" t="s">
        <v>389</v>
      </c>
      <c r="B67" s="18" t="s">
        <v>16</v>
      </c>
      <c r="C67" s="18">
        <v>319</v>
      </c>
      <c r="D67" s="31" t="s">
        <v>94</v>
      </c>
      <c r="E67" s="31" t="s">
        <v>384</v>
      </c>
      <c r="F67" s="18">
        <v>36</v>
      </c>
      <c r="G67" s="31" t="s">
        <v>377</v>
      </c>
      <c r="H67" s="31" t="s">
        <v>390</v>
      </c>
      <c r="I67" s="31">
        <v>112</v>
      </c>
      <c r="J67" s="19" t="s">
        <v>391</v>
      </c>
      <c r="K67" s="19" t="s">
        <v>267</v>
      </c>
      <c r="L67" s="19" t="s">
        <v>392</v>
      </c>
      <c r="M67" s="19"/>
      <c r="N67" s="20" t="s">
        <v>112</v>
      </c>
      <c r="O67" s="37">
        <v>592</v>
      </c>
      <c r="P67" s="22">
        <v>341</v>
      </c>
      <c r="Q67" s="23">
        <f>P67/O67</f>
        <v>0.57601351351351349</v>
      </c>
      <c r="R67" s="23">
        <f t="shared" ref="R67" si="83">IF(Q67&gt;100%,100%,Q67)</f>
        <v>0.57601351351351349</v>
      </c>
      <c r="S67" s="24">
        <v>438</v>
      </c>
      <c r="T67" s="25">
        <f>S67/O67</f>
        <v>0.73986486486486491</v>
      </c>
      <c r="U67" s="23">
        <f t="shared" ref="U67" si="84">IF(T67&gt;100%,100%,T67)</f>
        <v>0.73986486486486491</v>
      </c>
      <c r="V67" s="24">
        <v>534</v>
      </c>
      <c r="W67" s="25">
        <f>V67/O67</f>
        <v>0.90202702702702697</v>
      </c>
      <c r="X67" s="23">
        <f t="shared" ref="X67" si="85">IF(W67&gt;100%,100%,W67)</f>
        <v>0.90202702702702697</v>
      </c>
      <c r="Y67" s="244">
        <v>579</v>
      </c>
      <c r="Z67" s="72">
        <f>Y67/O67</f>
        <v>0.97804054054054057</v>
      </c>
      <c r="AA67" s="335">
        <f t="shared" ref="AA67" si="86">IF(Z67&gt;100%,100%,Z67)</f>
        <v>0.97804054054054057</v>
      </c>
      <c r="AB67" s="91">
        <v>3529437612</v>
      </c>
      <c r="AC67" s="91">
        <v>3529437612</v>
      </c>
      <c r="AD67" s="92">
        <v>1246019634</v>
      </c>
      <c r="AE67" s="23">
        <f t="shared" si="81"/>
        <v>0.35303631087388093</v>
      </c>
      <c r="AF67" s="165">
        <v>3529437612</v>
      </c>
      <c r="AG67" s="165">
        <v>2287561169.2200003</v>
      </c>
      <c r="AH67" s="72">
        <f t="shared" si="82"/>
        <v>0.64813758470821226</v>
      </c>
      <c r="AI67" s="165">
        <v>4443870707.915</v>
      </c>
      <c r="AJ67" s="165">
        <v>4443870707.915</v>
      </c>
      <c r="AK67" s="72">
        <v>1</v>
      </c>
      <c r="AL67" s="242">
        <v>6051559894.0400009</v>
      </c>
      <c r="AM67" s="242">
        <v>6051559894.0400009</v>
      </c>
      <c r="AN67" s="245">
        <f t="shared" si="76"/>
        <v>1</v>
      </c>
    </row>
    <row r="68" spans="1:40" ht="36" x14ac:dyDescent="0.3">
      <c r="A68" s="85" t="s">
        <v>393</v>
      </c>
      <c r="B68" s="18" t="s">
        <v>16</v>
      </c>
      <c r="C68" s="18">
        <v>320</v>
      </c>
      <c r="D68" s="31" t="s">
        <v>94</v>
      </c>
      <c r="E68" s="31" t="s">
        <v>384</v>
      </c>
      <c r="F68" s="18">
        <v>36</v>
      </c>
      <c r="G68" s="31" t="s">
        <v>377</v>
      </c>
      <c r="H68" s="31" t="s">
        <v>394</v>
      </c>
      <c r="I68" s="31">
        <v>97</v>
      </c>
      <c r="J68" s="19" t="s">
        <v>395</v>
      </c>
      <c r="K68" s="19" t="s">
        <v>267</v>
      </c>
      <c r="L68" s="19" t="s">
        <v>396</v>
      </c>
      <c r="M68" s="19" t="s">
        <v>397</v>
      </c>
      <c r="N68" s="20" t="s">
        <v>112</v>
      </c>
      <c r="O68" s="37" t="s">
        <v>119</v>
      </c>
      <c r="P68" s="22">
        <v>54</v>
      </c>
      <c r="Q68" s="32" t="s">
        <v>119</v>
      </c>
      <c r="R68" s="23">
        <f t="shared" ref="R68:R70" si="87">IF(AND(P68&gt;0,Q68="(por demanda)"),100%,0%)</f>
        <v>1</v>
      </c>
      <c r="S68" s="24">
        <v>57</v>
      </c>
      <c r="T68" s="32" t="s">
        <v>119</v>
      </c>
      <c r="U68" s="23">
        <f t="shared" ref="U68:U70" si="88">IF(AND(S68&gt;0,T68="(por demanda)"),100%,0%)</f>
        <v>1</v>
      </c>
      <c r="V68" s="24">
        <v>57</v>
      </c>
      <c r="W68" s="32" t="s">
        <v>119</v>
      </c>
      <c r="X68" s="23">
        <f t="shared" ref="X68:X70" si="89">IF(AND(V68&gt;0,W68="(por demanda)"),100%,0%)</f>
        <v>1</v>
      </c>
      <c r="Y68" s="244">
        <v>60</v>
      </c>
      <c r="Z68" s="32" t="s">
        <v>119</v>
      </c>
      <c r="AA68" s="335">
        <f t="shared" ref="AA68:AA70" si="90">IF(AND(Y68&gt;0,Z68="(por demanda)"),100%,0%)</f>
        <v>1</v>
      </c>
      <c r="AB68" s="91">
        <v>866754214</v>
      </c>
      <c r="AC68" s="91">
        <v>866754214</v>
      </c>
      <c r="AD68" s="92">
        <v>243144200</v>
      </c>
      <c r="AE68" s="23">
        <f t="shared" si="81"/>
        <v>0.28052266267954945</v>
      </c>
      <c r="AF68" s="165">
        <v>866754214</v>
      </c>
      <c r="AG68" s="165">
        <v>417052356.00000006</v>
      </c>
      <c r="AH68" s="72">
        <f t="shared" si="82"/>
        <v>0.48116565141960771</v>
      </c>
      <c r="AI68" s="165">
        <v>837034067.00489831</v>
      </c>
      <c r="AJ68" s="165">
        <v>747857147</v>
      </c>
      <c r="AK68" s="72">
        <v>0.89346082373445801</v>
      </c>
      <c r="AL68" s="242">
        <v>1010797092</v>
      </c>
      <c r="AM68" s="242">
        <v>1010797092</v>
      </c>
      <c r="AN68" s="245">
        <f t="shared" si="76"/>
        <v>1</v>
      </c>
    </row>
    <row r="69" spans="1:40" ht="48" x14ac:dyDescent="0.3">
      <c r="A69" s="85" t="s">
        <v>398</v>
      </c>
      <c r="B69" s="18" t="s">
        <v>16</v>
      </c>
      <c r="C69" s="18">
        <v>321</v>
      </c>
      <c r="D69" s="31" t="s">
        <v>94</v>
      </c>
      <c r="E69" s="31" t="s">
        <v>384</v>
      </c>
      <c r="F69" s="18">
        <v>36</v>
      </c>
      <c r="G69" s="31" t="s">
        <v>399</v>
      </c>
      <c r="H69" s="31" t="s">
        <v>400</v>
      </c>
      <c r="I69" s="31">
        <v>101</v>
      </c>
      <c r="J69" s="19" t="s">
        <v>401</v>
      </c>
      <c r="K69" s="19" t="s">
        <v>140</v>
      </c>
      <c r="L69" s="19" t="s">
        <v>402</v>
      </c>
      <c r="M69" s="19" t="s">
        <v>403</v>
      </c>
      <c r="N69" s="20" t="s">
        <v>112</v>
      </c>
      <c r="O69" s="37" t="s">
        <v>119</v>
      </c>
      <c r="P69" s="22">
        <v>1</v>
      </c>
      <c r="Q69" s="32" t="s">
        <v>119</v>
      </c>
      <c r="R69" s="23">
        <f t="shared" si="87"/>
        <v>1</v>
      </c>
      <c r="S69" s="24">
        <v>1</v>
      </c>
      <c r="T69" s="32" t="s">
        <v>119</v>
      </c>
      <c r="U69" s="23">
        <f t="shared" si="88"/>
        <v>1</v>
      </c>
      <c r="V69" s="24">
        <v>2</v>
      </c>
      <c r="W69" s="32" t="s">
        <v>119</v>
      </c>
      <c r="X69" s="23">
        <f t="shared" si="89"/>
        <v>1</v>
      </c>
      <c r="Y69" s="244">
        <v>2</v>
      </c>
      <c r="Z69" s="32" t="s">
        <v>119</v>
      </c>
      <c r="AA69" s="335">
        <f t="shared" si="90"/>
        <v>1</v>
      </c>
      <c r="AB69" s="91">
        <v>45700272</v>
      </c>
      <c r="AC69" s="91">
        <v>45700272</v>
      </c>
      <c r="AD69" s="92">
        <v>12105504.510000002</v>
      </c>
      <c r="AE69" s="23">
        <f t="shared" si="81"/>
        <v>0.26488911291381378</v>
      </c>
      <c r="AF69" s="165">
        <v>45526095.883989237</v>
      </c>
      <c r="AG69" s="165">
        <v>20924434.117400002</v>
      </c>
      <c r="AH69" s="72">
        <f t="shared" si="82"/>
        <v>0.45961406773645119</v>
      </c>
      <c r="AI69" s="165">
        <v>47151635.785100006</v>
      </c>
      <c r="AJ69" s="165">
        <v>47151635.785100006</v>
      </c>
      <c r="AK69" s="72">
        <v>1</v>
      </c>
      <c r="AL69" s="242">
        <v>72662247.243300006</v>
      </c>
      <c r="AM69" s="242">
        <v>72662247.243300006</v>
      </c>
      <c r="AN69" s="245">
        <f t="shared" si="76"/>
        <v>1</v>
      </c>
    </row>
    <row r="70" spans="1:40" ht="60" x14ac:dyDescent="0.3">
      <c r="A70" s="85" t="s">
        <v>404</v>
      </c>
      <c r="B70" s="18" t="s">
        <v>16</v>
      </c>
      <c r="C70" s="18">
        <v>322</v>
      </c>
      <c r="D70" s="31" t="s">
        <v>94</v>
      </c>
      <c r="E70" s="31" t="s">
        <v>384</v>
      </c>
      <c r="F70" s="18">
        <v>36</v>
      </c>
      <c r="G70" s="31" t="s">
        <v>399</v>
      </c>
      <c r="H70" s="31" t="s">
        <v>400</v>
      </c>
      <c r="I70" s="31">
        <v>101</v>
      </c>
      <c r="J70" s="19" t="s">
        <v>405</v>
      </c>
      <c r="K70" s="19" t="s">
        <v>140</v>
      </c>
      <c r="L70" s="19" t="s">
        <v>406</v>
      </c>
      <c r="M70" s="19" t="s">
        <v>407</v>
      </c>
      <c r="N70" s="20" t="s">
        <v>112</v>
      </c>
      <c r="O70" s="37" t="s">
        <v>119</v>
      </c>
      <c r="P70" s="22">
        <v>27</v>
      </c>
      <c r="Q70" s="32" t="s">
        <v>119</v>
      </c>
      <c r="R70" s="23">
        <f t="shared" si="87"/>
        <v>1</v>
      </c>
      <c r="S70" s="24">
        <v>30</v>
      </c>
      <c r="T70" s="32" t="s">
        <v>119</v>
      </c>
      <c r="U70" s="23">
        <f t="shared" si="88"/>
        <v>1</v>
      </c>
      <c r="V70" s="24">
        <v>34</v>
      </c>
      <c r="W70" s="32" t="s">
        <v>119</v>
      </c>
      <c r="X70" s="23">
        <f t="shared" si="89"/>
        <v>1</v>
      </c>
      <c r="Y70" s="244">
        <v>35</v>
      </c>
      <c r="Z70" s="32" t="s">
        <v>119</v>
      </c>
      <c r="AA70" s="335">
        <f t="shared" si="90"/>
        <v>1</v>
      </c>
      <c r="AB70" s="91">
        <v>219593209</v>
      </c>
      <c r="AC70" s="91">
        <v>219593209</v>
      </c>
      <c r="AD70" s="92">
        <v>112621392</v>
      </c>
      <c r="AE70" s="23">
        <f t="shared" si="81"/>
        <v>0.51286372885966613</v>
      </c>
      <c r="AF70" s="165">
        <v>221527842.25</v>
      </c>
      <c r="AG70" s="165">
        <v>221527842.25</v>
      </c>
      <c r="AH70" s="72">
        <f t="shared" si="82"/>
        <v>1</v>
      </c>
      <c r="AI70" s="165">
        <v>442312094.53999996</v>
      </c>
      <c r="AJ70" s="165">
        <v>442312094.53999996</v>
      </c>
      <c r="AK70" s="72">
        <v>1</v>
      </c>
      <c r="AL70" s="242">
        <v>605096329.95000005</v>
      </c>
      <c r="AM70" s="242">
        <v>605096329.95000005</v>
      </c>
      <c r="AN70" s="245">
        <f t="shared" si="76"/>
        <v>1</v>
      </c>
    </row>
    <row r="71" spans="1:40" ht="84" x14ac:dyDescent="0.3">
      <c r="A71" s="85" t="s">
        <v>408</v>
      </c>
      <c r="B71" s="18" t="s">
        <v>16</v>
      </c>
      <c r="C71" s="18">
        <v>323</v>
      </c>
      <c r="D71" s="31" t="s">
        <v>94</v>
      </c>
      <c r="E71" s="31" t="s">
        <v>384</v>
      </c>
      <c r="F71" s="18">
        <v>36</v>
      </c>
      <c r="G71" s="31" t="s">
        <v>399</v>
      </c>
      <c r="H71" s="31" t="s">
        <v>400</v>
      </c>
      <c r="I71" s="31">
        <v>101</v>
      </c>
      <c r="J71" s="19" t="s">
        <v>409</v>
      </c>
      <c r="K71" s="19" t="s">
        <v>140</v>
      </c>
      <c r="L71" s="19" t="s">
        <v>410</v>
      </c>
      <c r="M71" s="19" t="s">
        <v>411</v>
      </c>
      <c r="N71" s="20" t="s">
        <v>112</v>
      </c>
      <c r="O71" s="37">
        <v>243</v>
      </c>
      <c r="P71" s="22">
        <v>137</v>
      </c>
      <c r="Q71" s="23">
        <f>P71/O71</f>
        <v>0.56378600823045266</v>
      </c>
      <c r="R71" s="23">
        <f t="shared" ref="R71" si="91">IF(Q71&gt;100%,100%,Q71)</f>
        <v>0.56378600823045266</v>
      </c>
      <c r="S71" s="24">
        <v>160</v>
      </c>
      <c r="T71" s="25">
        <f>S71/O71</f>
        <v>0.65843621399176955</v>
      </c>
      <c r="U71" s="23">
        <f t="shared" ref="U71" si="92">IF(T71&gt;100%,100%,T71)</f>
        <v>0.65843621399176955</v>
      </c>
      <c r="V71" s="24">
        <v>170</v>
      </c>
      <c r="W71" s="25">
        <f>V71/O71</f>
        <v>0.69958847736625518</v>
      </c>
      <c r="X71" s="23">
        <f t="shared" ref="X71" si="93">IF(W71&gt;100%,100%,W71)</f>
        <v>0.69958847736625518</v>
      </c>
      <c r="Y71" s="244">
        <v>166</v>
      </c>
      <c r="Z71" s="72">
        <f>Y71/O71</f>
        <v>0.6831275720164609</v>
      </c>
      <c r="AA71" s="335">
        <f t="shared" ref="AA71" si="94">IF(Z71&gt;100%,100%,Z71)</f>
        <v>0.6831275720164609</v>
      </c>
      <c r="AB71" s="91">
        <v>1572177172</v>
      </c>
      <c r="AC71" s="91">
        <v>1572177172</v>
      </c>
      <c r="AD71" s="92">
        <v>160654791.00000003</v>
      </c>
      <c r="AE71" s="23">
        <f t="shared" si="81"/>
        <v>0.1021861873211323</v>
      </c>
      <c r="AF71" s="165">
        <v>1566185178.921715</v>
      </c>
      <c r="AG71" s="165">
        <v>315096573.09000003</v>
      </c>
      <c r="AH71" s="72">
        <f t="shared" si="82"/>
        <v>0.20118730360284554</v>
      </c>
      <c r="AI71" s="165">
        <v>1286372521.5427549</v>
      </c>
      <c r="AJ71" s="165">
        <v>644905254.18000019</v>
      </c>
      <c r="AK71" s="72">
        <v>0.50133631073412632</v>
      </c>
      <c r="AL71" s="242">
        <v>877356560.58000016</v>
      </c>
      <c r="AM71" s="242">
        <v>877356560.58000016</v>
      </c>
      <c r="AN71" s="245">
        <f t="shared" si="76"/>
        <v>1</v>
      </c>
    </row>
    <row r="72" spans="1:40" ht="72" x14ac:dyDescent="0.3">
      <c r="A72" s="85" t="s">
        <v>412</v>
      </c>
      <c r="B72" s="18" t="s">
        <v>16</v>
      </c>
      <c r="C72" s="18">
        <v>324</v>
      </c>
      <c r="D72" s="31" t="s">
        <v>94</v>
      </c>
      <c r="E72" s="31" t="s">
        <v>384</v>
      </c>
      <c r="F72" s="18">
        <v>36</v>
      </c>
      <c r="G72" s="31" t="s">
        <v>399</v>
      </c>
      <c r="H72" s="31" t="s">
        <v>400</v>
      </c>
      <c r="I72" s="31">
        <v>101</v>
      </c>
      <c r="J72" s="19" t="s">
        <v>413</v>
      </c>
      <c r="K72" s="19" t="s">
        <v>140</v>
      </c>
      <c r="L72" s="19" t="s">
        <v>414</v>
      </c>
      <c r="M72" s="19" t="s">
        <v>415</v>
      </c>
      <c r="N72" s="20" t="s">
        <v>112</v>
      </c>
      <c r="O72" s="37" t="s">
        <v>119</v>
      </c>
      <c r="P72" s="22">
        <v>36</v>
      </c>
      <c r="Q72" s="32" t="s">
        <v>119</v>
      </c>
      <c r="R72" s="23">
        <f>IF(AND(P72&gt;0,Q72="(por demanda)"),100%,0%)</f>
        <v>1</v>
      </c>
      <c r="S72" s="24">
        <v>36</v>
      </c>
      <c r="T72" s="32" t="s">
        <v>119</v>
      </c>
      <c r="U72" s="23">
        <f>IF(AND(S72&gt;0,T72="(por demanda)"),100%,0%)</f>
        <v>1</v>
      </c>
      <c r="V72" s="24">
        <v>36</v>
      </c>
      <c r="W72" s="32" t="s">
        <v>119</v>
      </c>
      <c r="X72" s="23">
        <f>IF(AND(V72&gt;0,W72="(por demanda)"),100%,0%)</f>
        <v>1</v>
      </c>
      <c r="Y72" s="244">
        <v>24</v>
      </c>
      <c r="Z72" s="32" t="s">
        <v>119</v>
      </c>
      <c r="AA72" s="335">
        <f>IF(AND(Y72&gt;0,Z72="(por demanda)"),100%,0%)</f>
        <v>1</v>
      </c>
      <c r="AB72" s="91">
        <v>823943021</v>
      </c>
      <c r="AC72" s="91">
        <v>823943021</v>
      </c>
      <c r="AD72" s="92">
        <v>136175355</v>
      </c>
      <c r="AE72" s="23">
        <f t="shared" si="81"/>
        <v>0.16527278164784651</v>
      </c>
      <c r="AF72" s="165">
        <v>820802750.95495629</v>
      </c>
      <c r="AG72" s="165">
        <v>245530420.47000003</v>
      </c>
      <c r="AH72" s="72">
        <f t="shared" si="82"/>
        <v>0.2991344999567066</v>
      </c>
      <c r="AI72" s="165">
        <v>796305445.08365369</v>
      </c>
      <c r="AJ72" s="165">
        <v>442985647.59000003</v>
      </c>
      <c r="AK72" s="72">
        <v>0.55630116599725543</v>
      </c>
      <c r="AL72" s="242">
        <v>583642759.67999995</v>
      </c>
      <c r="AM72" s="242">
        <v>583642759.67999995</v>
      </c>
      <c r="AN72" s="245">
        <f t="shared" si="76"/>
        <v>1</v>
      </c>
    </row>
    <row r="73" spans="1:40" ht="36" x14ac:dyDescent="0.3">
      <c r="A73" s="85" t="s">
        <v>416</v>
      </c>
      <c r="B73" s="18" t="s">
        <v>16</v>
      </c>
      <c r="C73" s="18">
        <v>325</v>
      </c>
      <c r="D73" s="31" t="s">
        <v>94</v>
      </c>
      <c r="E73" s="31" t="s">
        <v>384</v>
      </c>
      <c r="F73" s="18">
        <v>36</v>
      </c>
      <c r="G73" s="31" t="s">
        <v>417</v>
      </c>
      <c r="H73" s="31" t="s">
        <v>418</v>
      </c>
      <c r="I73" s="31">
        <v>113</v>
      </c>
      <c r="J73" s="149" t="s">
        <v>419</v>
      </c>
      <c r="K73" s="19" t="s">
        <v>267</v>
      </c>
      <c r="L73" s="19" t="s">
        <v>420</v>
      </c>
      <c r="M73" s="19" t="s">
        <v>421</v>
      </c>
      <c r="N73" s="20" t="s">
        <v>112</v>
      </c>
      <c r="O73" s="37">
        <v>380</v>
      </c>
      <c r="P73" s="22">
        <v>21</v>
      </c>
      <c r="Q73" s="23">
        <f>P73/O73</f>
        <v>5.526315789473684E-2</v>
      </c>
      <c r="R73" s="23">
        <f t="shared" ref="R73:R75" si="95">IF(Q73&gt;100%,100%,Q73)</f>
        <v>5.526315789473684E-2</v>
      </c>
      <c r="S73" s="24">
        <v>28</v>
      </c>
      <c r="T73" s="25">
        <f>S73/O73</f>
        <v>7.3684210526315783E-2</v>
      </c>
      <c r="U73" s="23">
        <f t="shared" ref="U73:U75" si="96">IF(T73&gt;100%,100%,T73)</f>
        <v>7.3684210526315783E-2</v>
      </c>
      <c r="V73" s="24">
        <v>39</v>
      </c>
      <c r="W73" s="25">
        <f>V73/O73</f>
        <v>0.10263157894736842</v>
      </c>
      <c r="X73" s="23">
        <f t="shared" ref="X73:X75" si="97">IF(W73&gt;100%,100%,W73)</f>
        <v>0.10263157894736842</v>
      </c>
      <c r="Y73" s="244">
        <v>46</v>
      </c>
      <c r="Z73" s="72">
        <f>Y73/O73</f>
        <v>0.12105263157894737</v>
      </c>
      <c r="AA73" s="335">
        <f t="shared" ref="AA73:AA75" si="98">IF(Z73&gt;100%,100%,Z73)</f>
        <v>0.12105263157894737</v>
      </c>
      <c r="AB73" s="91">
        <v>75204977</v>
      </c>
      <c r="AC73" s="91">
        <v>75204977</v>
      </c>
      <c r="AD73" s="92">
        <v>2005219.3777777776</v>
      </c>
      <c r="AE73" s="23">
        <f t="shared" si="81"/>
        <v>2.6663386623704141E-2</v>
      </c>
      <c r="AF73" s="165">
        <v>75204977</v>
      </c>
      <c r="AG73" s="165">
        <v>2839891.9437777777</v>
      </c>
      <c r="AH73" s="72">
        <f t="shared" si="82"/>
        <v>3.7762021305820993E-2</v>
      </c>
      <c r="AI73" s="165">
        <v>3958637.2549629598</v>
      </c>
      <c r="AJ73" s="165">
        <v>3958637.2549629598</v>
      </c>
      <c r="AK73" s="72">
        <v>1</v>
      </c>
      <c r="AL73" s="242">
        <v>4819210.5712592592</v>
      </c>
      <c r="AM73" s="242">
        <v>4819210.5712592592</v>
      </c>
      <c r="AN73" s="245">
        <f t="shared" si="76"/>
        <v>1</v>
      </c>
    </row>
    <row r="74" spans="1:40" ht="36" x14ac:dyDescent="0.3">
      <c r="A74" s="85" t="s">
        <v>422</v>
      </c>
      <c r="B74" s="18" t="s">
        <v>16</v>
      </c>
      <c r="C74" s="18">
        <v>326</v>
      </c>
      <c r="D74" s="31" t="s">
        <v>94</v>
      </c>
      <c r="E74" s="31" t="s">
        <v>384</v>
      </c>
      <c r="F74" s="18">
        <v>36</v>
      </c>
      <c r="G74" s="31" t="s">
        <v>417</v>
      </c>
      <c r="H74" s="31" t="s">
        <v>418</v>
      </c>
      <c r="I74" s="31">
        <v>113</v>
      </c>
      <c r="J74" s="149" t="s">
        <v>423</v>
      </c>
      <c r="K74" s="19" t="s">
        <v>140</v>
      </c>
      <c r="L74" s="19" t="s">
        <v>424</v>
      </c>
      <c r="M74" s="19" t="s">
        <v>425</v>
      </c>
      <c r="N74" s="20" t="s">
        <v>112</v>
      </c>
      <c r="O74" s="150">
        <v>812</v>
      </c>
      <c r="P74" s="22">
        <v>465</v>
      </c>
      <c r="Q74" s="23">
        <f>P74/O74</f>
        <v>0.57266009852216748</v>
      </c>
      <c r="R74" s="23">
        <f t="shared" si="95"/>
        <v>0.57266009852216748</v>
      </c>
      <c r="S74" s="24">
        <v>610</v>
      </c>
      <c r="T74" s="25">
        <f>S74/O74</f>
        <v>0.75123152709359609</v>
      </c>
      <c r="U74" s="23">
        <f t="shared" si="96"/>
        <v>0.75123152709359609</v>
      </c>
      <c r="V74" s="24">
        <v>384</v>
      </c>
      <c r="W74" s="25">
        <f>V74/O74</f>
        <v>0.47290640394088668</v>
      </c>
      <c r="X74" s="23">
        <f t="shared" si="97"/>
        <v>0.47290640394088668</v>
      </c>
      <c r="Y74" s="244">
        <v>421</v>
      </c>
      <c r="Z74" s="72">
        <f>Y74/O74</f>
        <v>0.51847290640394084</v>
      </c>
      <c r="AA74" s="335">
        <f t="shared" si="98"/>
        <v>0.51847290640394084</v>
      </c>
      <c r="AB74" s="91">
        <v>523206928</v>
      </c>
      <c r="AC74" s="91">
        <v>523206928</v>
      </c>
      <c r="AD74" s="92">
        <v>333444512.34999996</v>
      </c>
      <c r="AE74" s="23">
        <f t="shared" si="81"/>
        <v>0.63730905403836691</v>
      </c>
      <c r="AF74" s="165">
        <v>574621747.36516666</v>
      </c>
      <c r="AG74" s="165">
        <v>574621747.36516666</v>
      </c>
      <c r="AH74" s="72">
        <f t="shared" si="82"/>
        <v>1</v>
      </c>
      <c r="AI74" s="165">
        <v>1080185813.8810666</v>
      </c>
      <c r="AJ74" s="165">
        <v>1080185813.8810666</v>
      </c>
      <c r="AK74" s="72">
        <v>1</v>
      </c>
      <c r="AL74" s="242">
        <v>1420467904.3771331</v>
      </c>
      <c r="AM74" s="242">
        <v>1420467904.3771331</v>
      </c>
      <c r="AN74" s="245">
        <f t="shared" si="76"/>
        <v>1</v>
      </c>
    </row>
    <row r="75" spans="1:40" ht="36" x14ac:dyDescent="0.3">
      <c r="A75" s="85" t="s">
        <v>426</v>
      </c>
      <c r="B75" s="18" t="s">
        <v>16</v>
      </c>
      <c r="C75" s="18">
        <v>327</v>
      </c>
      <c r="D75" s="31" t="s">
        <v>94</v>
      </c>
      <c r="E75" s="31" t="s">
        <v>384</v>
      </c>
      <c r="F75" s="18">
        <v>36</v>
      </c>
      <c r="G75" s="31" t="s">
        <v>417</v>
      </c>
      <c r="H75" s="31" t="s">
        <v>418</v>
      </c>
      <c r="I75" s="31">
        <v>113</v>
      </c>
      <c r="J75" s="149" t="s">
        <v>427</v>
      </c>
      <c r="K75" s="19" t="s">
        <v>140</v>
      </c>
      <c r="L75" s="19" t="s">
        <v>428</v>
      </c>
      <c r="M75" s="19" t="s">
        <v>429</v>
      </c>
      <c r="N75" s="20" t="s">
        <v>112</v>
      </c>
      <c r="O75" s="151">
        <v>773</v>
      </c>
      <c r="P75" s="22">
        <v>349</v>
      </c>
      <c r="Q75" s="23">
        <f>P75/O75</f>
        <v>0.4514877102199224</v>
      </c>
      <c r="R75" s="23">
        <f t="shared" si="95"/>
        <v>0.4514877102199224</v>
      </c>
      <c r="S75" s="24">
        <v>467</v>
      </c>
      <c r="T75" s="25">
        <f>S75/O75</f>
        <v>0.60413971539456668</v>
      </c>
      <c r="U75" s="23">
        <f t="shared" si="96"/>
        <v>0.60413971539456668</v>
      </c>
      <c r="V75" s="24">
        <v>352</v>
      </c>
      <c r="W75" s="25">
        <f>V75/O75</f>
        <v>0.45536869340232861</v>
      </c>
      <c r="X75" s="23">
        <f t="shared" si="97"/>
        <v>0.45536869340232861</v>
      </c>
      <c r="Y75" s="244">
        <v>387</v>
      </c>
      <c r="Z75" s="72">
        <f>Y75/O75</f>
        <v>0.50064683053040104</v>
      </c>
      <c r="AA75" s="335">
        <f t="shared" si="98"/>
        <v>0.50064683053040104</v>
      </c>
      <c r="AB75" s="91">
        <v>820640931</v>
      </c>
      <c r="AC75" s="91">
        <v>820640931</v>
      </c>
      <c r="AD75" s="92">
        <v>279264246.46333331</v>
      </c>
      <c r="AE75" s="23">
        <f t="shared" si="81"/>
        <v>0.34030016772747751</v>
      </c>
      <c r="AF75" s="165">
        <v>820640931.00000012</v>
      </c>
      <c r="AG75" s="165">
        <v>494741594.14399999</v>
      </c>
      <c r="AH75" s="72">
        <f t="shared" si="82"/>
        <v>0.60287218862106684</v>
      </c>
      <c r="AI75" s="165">
        <v>938831072.69706666</v>
      </c>
      <c r="AJ75" s="165">
        <v>938831072.69706666</v>
      </c>
      <c r="AK75" s="72">
        <v>1</v>
      </c>
      <c r="AL75" s="242">
        <v>1224043711.9401999</v>
      </c>
      <c r="AM75" s="242">
        <v>1224043711.9401999</v>
      </c>
      <c r="AN75" s="245">
        <f t="shared" si="76"/>
        <v>1</v>
      </c>
    </row>
    <row r="76" spans="1:40" ht="24" x14ac:dyDescent="0.3">
      <c r="A76" s="85" t="s">
        <v>430</v>
      </c>
      <c r="B76" s="18" t="s">
        <v>16</v>
      </c>
      <c r="C76" s="18">
        <v>328</v>
      </c>
      <c r="D76" s="31" t="s">
        <v>94</v>
      </c>
      <c r="E76" s="31" t="s">
        <v>384</v>
      </c>
      <c r="F76" s="18">
        <v>36</v>
      </c>
      <c r="G76" s="31" t="s">
        <v>417</v>
      </c>
      <c r="H76" s="31" t="s">
        <v>431</v>
      </c>
      <c r="I76" s="31">
        <v>99</v>
      </c>
      <c r="J76" s="19" t="s">
        <v>432</v>
      </c>
      <c r="K76" s="19" t="s">
        <v>267</v>
      </c>
      <c r="L76" s="19" t="s">
        <v>433</v>
      </c>
      <c r="M76" s="19" t="s">
        <v>434</v>
      </c>
      <c r="N76" s="20" t="s">
        <v>112</v>
      </c>
      <c r="O76" s="32" t="s">
        <v>119</v>
      </c>
      <c r="P76" s="22">
        <v>17</v>
      </c>
      <c r="Q76" s="32" t="s">
        <v>119</v>
      </c>
      <c r="R76" s="23">
        <f>IF(AND(P76&gt;0,Q76="(por demanda)"),100%,0%)</f>
        <v>1</v>
      </c>
      <c r="S76" s="24">
        <v>19</v>
      </c>
      <c r="T76" s="32" t="s">
        <v>119</v>
      </c>
      <c r="U76" s="23">
        <f>IF(AND(S76&gt;0,T76="(por demanda)"),100%,0%)</f>
        <v>1</v>
      </c>
      <c r="V76" s="24">
        <v>24</v>
      </c>
      <c r="W76" s="32" t="s">
        <v>119</v>
      </c>
      <c r="X76" s="23">
        <f>IF(AND(V76&gt;0,W76="(por demanda)"),100%,0%)</f>
        <v>1</v>
      </c>
      <c r="Y76" s="244">
        <v>31</v>
      </c>
      <c r="Z76" s="32" t="s">
        <v>119</v>
      </c>
      <c r="AA76" s="335">
        <f>IF(AND(Y76&gt;0,Z76="(por demanda)"),100%,0%)</f>
        <v>1</v>
      </c>
      <c r="AB76" s="91">
        <v>1740899</v>
      </c>
      <c r="AC76" s="91">
        <v>1740899</v>
      </c>
      <c r="AD76" s="92">
        <v>1671016.1481481481</v>
      </c>
      <c r="AE76" s="23">
        <f t="shared" si="81"/>
        <v>0.95985818140406087</v>
      </c>
      <c r="AF76" s="165">
        <v>1979318.6274814813</v>
      </c>
      <c r="AG76" s="165">
        <v>1979318.6274814813</v>
      </c>
      <c r="AH76" s="72">
        <f t="shared" si="82"/>
        <v>1</v>
      </c>
      <c r="AI76" s="165">
        <v>2667777.2805185183</v>
      </c>
      <c r="AJ76" s="165">
        <v>2667777.2805185183</v>
      </c>
      <c r="AK76" s="72">
        <v>1</v>
      </c>
      <c r="AL76" s="242">
        <v>3442293.2651851848</v>
      </c>
      <c r="AM76" s="242">
        <v>3442293.2651851848</v>
      </c>
      <c r="AN76" s="245">
        <f t="shared" si="76"/>
        <v>1</v>
      </c>
    </row>
    <row r="77" spans="1:40" ht="24" x14ac:dyDescent="0.3">
      <c r="A77" s="85" t="s">
        <v>435</v>
      </c>
      <c r="B77" s="18" t="s">
        <v>16</v>
      </c>
      <c r="C77" s="18">
        <v>329</v>
      </c>
      <c r="D77" s="31" t="s">
        <v>94</v>
      </c>
      <c r="E77" s="31" t="s">
        <v>372</v>
      </c>
      <c r="F77" s="18">
        <v>12</v>
      </c>
      <c r="G77" s="31" t="s">
        <v>417</v>
      </c>
      <c r="H77" s="148" t="s">
        <v>436</v>
      </c>
      <c r="I77" s="31">
        <v>123</v>
      </c>
      <c r="J77" s="19" t="s">
        <v>437</v>
      </c>
      <c r="K77" s="19" t="s">
        <v>140</v>
      </c>
      <c r="L77" s="19" t="s">
        <v>438</v>
      </c>
      <c r="M77" s="19" t="s">
        <v>439</v>
      </c>
      <c r="N77" s="20" t="s">
        <v>112</v>
      </c>
      <c r="O77" s="32">
        <v>312</v>
      </c>
      <c r="P77" s="22">
        <v>164</v>
      </c>
      <c r="Q77" s="23">
        <f>P77/O77</f>
        <v>0.52564102564102566</v>
      </c>
      <c r="R77" s="23">
        <f t="shared" ref="R77:R78" si="99">IF(Q77&gt;100%,100%,Q77)</f>
        <v>0.52564102564102566</v>
      </c>
      <c r="S77" s="24">
        <v>250</v>
      </c>
      <c r="T77" s="25">
        <f>S77/O77</f>
        <v>0.80128205128205132</v>
      </c>
      <c r="U77" s="23">
        <f t="shared" ref="U77:U78" si="100">IF(T77&gt;100%,100%,T77)</f>
        <v>0.80128205128205132</v>
      </c>
      <c r="V77" s="24">
        <v>299</v>
      </c>
      <c r="W77" s="25">
        <f>V77/O77</f>
        <v>0.95833333333333337</v>
      </c>
      <c r="X77" s="23">
        <f t="shared" ref="X77:X78" si="101">IF(W77&gt;100%,100%,W77)</f>
        <v>0.95833333333333337</v>
      </c>
      <c r="Y77" s="244">
        <v>386</v>
      </c>
      <c r="Z77" s="72">
        <f>Y77/O77</f>
        <v>1.2371794871794872</v>
      </c>
      <c r="AA77" s="335">
        <f t="shared" ref="AA77:AA78" si="102">IF(Z77&gt;100%,100%,Z77)</f>
        <v>1</v>
      </c>
      <c r="AB77" s="91">
        <v>170257426</v>
      </c>
      <c r="AC77" s="91">
        <v>170257426</v>
      </c>
      <c r="AD77" s="92">
        <v>54785249.999999993</v>
      </c>
      <c r="AE77" s="23">
        <f t="shared" si="81"/>
        <v>0.32177891612199044</v>
      </c>
      <c r="AF77" s="165">
        <v>170257426</v>
      </c>
      <c r="AG77" s="165">
        <v>91154227.5</v>
      </c>
      <c r="AH77" s="72">
        <f t="shared" si="82"/>
        <v>0.53539061197835802</v>
      </c>
      <c r="AI77" s="165">
        <v>177099642</v>
      </c>
      <c r="AJ77" s="165">
        <v>177099642</v>
      </c>
      <c r="AK77" s="72">
        <v>1</v>
      </c>
      <c r="AL77" s="242">
        <v>252627430.50000003</v>
      </c>
      <c r="AM77" s="242">
        <v>252627430.50000003</v>
      </c>
      <c r="AN77" s="245">
        <f t="shared" si="76"/>
        <v>1</v>
      </c>
    </row>
    <row r="78" spans="1:40" ht="36" x14ac:dyDescent="0.3">
      <c r="A78" s="85" t="s">
        <v>440</v>
      </c>
      <c r="B78" s="18" t="s">
        <v>16</v>
      </c>
      <c r="C78" s="18">
        <v>330</v>
      </c>
      <c r="D78" s="31" t="s">
        <v>94</v>
      </c>
      <c r="E78" s="31" t="s">
        <v>384</v>
      </c>
      <c r="F78" s="18">
        <v>36</v>
      </c>
      <c r="G78" s="31" t="s">
        <v>441</v>
      </c>
      <c r="H78" s="31" t="s">
        <v>442</v>
      </c>
      <c r="I78" s="31">
        <v>108</v>
      </c>
      <c r="J78" s="149" t="s">
        <v>443</v>
      </c>
      <c r="K78" s="19" t="s">
        <v>267</v>
      </c>
      <c r="L78" s="19" t="s">
        <v>444</v>
      </c>
      <c r="M78" s="19" t="s">
        <v>445</v>
      </c>
      <c r="N78" s="20" t="s">
        <v>112</v>
      </c>
      <c r="O78" s="37">
        <v>109</v>
      </c>
      <c r="P78" s="22">
        <v>42</v>
      </c>
      <c r="Q78" s="23">
        <f>P78/O78</f>
        <v>0.38532110091743121</v>
      </c>
      <c r="R78" s="23">
        <f t="shared" si="99"/>
        <v>0.38532110091743121</v>
      </c>
      <c r="S78" s="24">
        <v>67</v>
      </c>
      <c r="T78" s="25">
        <f>S78/O78</f>
        <v>0.61467889908256879</v>
      </c>
      <c r="U78" s="23">
        <f t="shared" si="100"/>
        <v>0.61467889908256879</v>
      </c>
      <c r="V78" s="24">
        <v>117</v>
      </c>
      <c r="W78" s="25">
        <f>V78/O78</f>
        <v>1.073394495412844</v>
      </c>
      <c r="X78" s="23">
        <f t="shared" si="101"/>
        <v>1</v>
      </c>
      <c r="Y78" s="244">
        <v>139</v>
      </c>
      <c r="Z78" s="72">
        <f>Y78/O78</f>
        <v>1.275229357798165</v>
      </c>
      <c r="AA78" s="335">
        <f t="shared" si="102"/>
        <v>1</v>
      </c>
      <c r="AB78" s="91">
        <v>7240051</v>
      </c>
      <c r="AC78" s="91">
        <v>7240051</v>
      </c>
      <c r="AD78" s="92">
        <v>2781239.0003999998</v>
      </c>
      <c r="AE78" s="23">
        <f t="shared" si="81"/>
        <v>0.38414632720128628</v>
      </c>
      <c r="AF78" s="165">
        <v>7240051.0000000009</v>
      </c>
      <c r="AG78" s="165">
        <v>4569840.5575619983</v>
      </c>
      <c r="AH78" s="72">
        <f t="shared" si="82"/>
        <v>0.63118900095620845</v>
      </c>
      <c r="AI78" s="165">
        <v>7980169.3318619989</v>
      </c>
      <c r="AJ78" s="165">
        <v>7980169.3318619989</v>
      </c>
      <c r="AK78" s="72">
        <v>1</v>
      </c>
      <c r="AL78" s="242">
        <v>9480713.9925539978</v>
      </c>
      <c r="AM78" s="242">
        <v>9480713.9925539978</v>
      </c>
      <c r="AN78" s="245">
        <f t="shared" si="76"/>
        <v>1</v>
      </c>
    </row>
    <row r="79" spans="1:40" ht="36" x14ac:dyDescent="0.3">
      <c r="A79" s="85" t="s">
        <v>446</v>
      </c>
      <c r="B79" s="18" t="s">
        <v>16</v>
      </c>
      <c r="C79" s="18">
        <v>331</v>
      </c>
      <c r="D79" s="31" t="s">
        <v>94</v>
      </c>
      <c r="E79" s="31" t="s">
        <v>384</v>
      </c>
      <c r="F79" s="18">
        <v>36</v>
      </c>
      <c r="G79" s="31" t="s">
        <v>441</v>
      </c>
      <c r="H79" s="31" t="s">
        <v>442</v>
      </c>
      <c r="I79" s="31">
        <v>108</v>
      </c>
      <c r="J79" s="149" t="s">
        <v>447</v>
      </c>
      <c r="K79" s="19" t="s">
        <v>140</v>
      </c>
      <c r="L79" s="19" t="s">
        <v>448</v>
      </c>
      <c r="M79" s="19" t="s">
        <v>449</v>
      </c>
      <c r="N79" s="20" t="s">
        <v>112</v>
      </c>
      <c r="O79" s="37" t="s">
        <v>119</v>
      </c>
      <c r="P79" s="22">
        <v>11</v>
      </c>
      <c r="Q79" s="32" t="s">
        <v>119</v>
      </c>
      <c r="R79" s="23">
        <f>IF(AND(P79&gt;0,Q79="(por demanda)"),100%,0%)</f>
        <v>1</v>
      </c>
      <c r="S79" s="24">
        <v>16</v>
      </c>
      <c r="T79" s="32" t="s">
        <v>119</v>
      </c>
      <c r="U79" s="23">
        <f>IF(AND(S79&gt;0,T79="(por demanda)"),100%,0%)</f>
        <v>1</v>
      </c>
      <c r="V79" s="24">
        <v>30</v>
      </c>
      <c r="W79" s="32" t="s">
        <v>119</v>
      </c>
      <c r="X79" s="23">
        <f>IF(AND(V79&gt;0,W79="(por demanda)"),100%,0%)</f>
        <v>1</v>
      </c>
      <c r="Y79" s="244">
        <v>37</v>
      </c>
      <c r="Z79" s="32" t="s">
        <v>119</v>
      </c>
      <c r="AA79" s="335">
        <f>IF(AND(Y79&gt;0,Z79="(por demanda)"),100%,0%)</f>
        <v>1</v>
      </c>
      <c r="AB79" s="91">
        <v>2064664</v>
      </c>
      <c r="AC79" s="91">
        <v>2064664</v>
      </c>
      <c r="AD79" s="92">
        <v>1419456.3900000001</v>
      </c>
      <c r="AE79" s="23">
        <f t="shared" si="81"/>
        <v>0.68749994672256609</v>
      </c>
      <c r="AF79" s="165">
        <v>2064664</v>
      </c>
      <c r="AG79" s="165">
        <v>1806580.8600000003</v>
      </c>
      <c r="AH79" s="72">
        <f t="shared" si="82"/>
        <v>0.87499993219235683</v>
      </c>
      <c r="AI79" s="165">
        <v>2064664</v>
      </c>
      <c r="AJ79" s="165">
        <v>2046197.2645799997</v>
      </c>
      <c r="AK79" s="72">
        <v>0.99105581565814083</v>
      </c>
      <c r="AL79" s="242">
        <v>2523643.2929819999</v>
      </c>
      <c r="AM79" s="242">
        <v>2523643.2929819999</v>
      </c>
      <c r="AN79" s="245">
        <f t="shared" si="76"/>
        <v>1</v>
      </c>
    </row>
    <row r="80" spans="1:40" ht="36" x14ac:dyDescent="0.3">
      <c r="A80" s="85" t="s">
        <v>450</v>
      </c>
      <c r="B80" s="18" t="s">
        <v>16</v>
      </c>
      <c r="C80" s="18">
        <v>332</v>
      </c>
      <c r="D80" s="31" t="s">
        <v>94</v>
      </c>
      <c r="E80" s="31" t="s">
        <v>384</v>
      </c>
      <c r="F80" s="18">
        <v>36</v>
      </c>
      <c r="G80" s="31" t="s">
        <v>441</v>
      </c>
      <c r="H80" s="31" t="s">
        <v>442</v>
      </c>
      <c r="I80" s="31">
        <v>108</v>
      </c>
      <c r="J80" s="19" t="s">
        <v>451</v>
      </c>
      <c r="K80" s="19" t="s">
        <v>267</v>
      </c>
      <c r="L80" s="19" t="s">
        <v>452</v>
      </c>
      <c r="M80" s="19" t="s">
        <v>453</v>
      </c>
      <c r="N80" s="20" t="s">
        <v>112</v>
      </c>
      <c r="O80" s="37">
        <v>93</v>
      </c>
      <c r="P80" s="22">
        <v>26</v>
      </c>
      <c r="Q80" s="23">
        <f t="shared" ref="Q80:Q88" si="103">P80/O80</f>
        <v>0.27956989247311825</v>
      </c>
      <c r="R80" s="23">
        <f t="shared" ref="R80:R90" si="104">IF(Q80&gt;100%,100%,Q80)</f>
        <v>0.27956989247311825</v>
      </c>
      <c r="S80" s="24">
        <v>37</v>
      </c>
      <c r="T80" s="25">
        <f t="shared" ref="T80:T88" si="105">S80/O80</f>
        <v>0.39784946236559138</v>
      </c>
      <c r="U80" s="23">
        <f t="shared" ref="U80:U90" si="106">IF(T80&gt;100%,100%,T80)</f>
        <v>0.39784946236559138</v>
      </c>
      <c r="V80" s="24">
        <v>49</v>
      </c>
      <c r="W80" s="25">
        <f t="shared" ref="W80:W88" si="107">V80/O80</f>
        <v>0.5268817204301075</v>
      </c>
      <c r="X80" s="23">
        <f t="shared" ref="X80:X90" si="108">IF(W80&gt;100%,100%,W80)</f>
        <v>0.5268817204301075</v>
      </c>
      <c r="Y80" s="244">
        <v>59</v>
      </c>
      <c r="Z80" s="72">
        <f t="shared" ref="Z80:Z88" si="109">Y80/O80</f>
        <v>0.63440860215053763</v>
      </c>
      <c r="AA80" s="335">
        <f t="shared" ref="AA80:AA90" si="110">IF(Z80&gt;100%,100%,Z80)</f>
        <v>0.63440860215053763</v>
      </c>
      <c r="AB80" s="91">
        <v>910621564</v>
      </c>
      <c r="AC80" s="91">
        <v>910621564</v>
      </c>
      <c r="AD80" s="92">
        <v>128373193.57240002</v>
      </c>
      <c r="AE80" s="23">
        <f t="shared" si="81"/>
        <v>0.14097315355514689</v>
      </c>
      <c r="AF80" s="165">
        <v>910621564.00000012</v>
      </c>
      <c r="AG80" s="165">
        <v>252774456.47227204</v>
      </c>
      <c r="AH80" s="72">
        <f t="shared" si="82"/>
        <v>0.27758452738801165</v>
      </c>
      <c r="AI80" s="165">
        <v>909881445.66813815</v>
      </c>
      <c r="AJ80" s="165">
        <v>581939587.03907597</v>
      </c>
      <c r="AK80" s="72">
        <v>0.63957737550275018</v>
      </c>
      <c r="AL80" s="242">
        <v>772916272.27540588</v>
      </c>
      <c r="AM80" s="242">
        <v>772916272.27540588</v>
      </c>
      <c r="AN80" s="245">
        <f t="shared" si="76"/>
        <v>1</v>
      </c>
    </row>
    <row r="81" spans="1:40" ht="36" x14ac:dyDescent="0.3">
      <c r="A81" s="85" t="s">
        <v>454</v>
      </c>
      <c r="B81" s="18" t="s">
        <v>16</v>
      </c>
      <c r="C81" s="18">
        <v>333</v>
      </c>
      <c r="D81" s="31" t="s">
        <v>94</v>
      </c>
      <c r="E81" s="31" t="s">
        <v>384</v>
      </c>
      <c r="F81" s="18">
        <v>36</v>
      </c>
      <c r="G81" s="31" t="s">
        <v>441</v>
      </c>
      <c r="H81" s="31" t="s">
        <v>442</v>
      </c>
      <c r="I81" s="31">
        <v>108</v>
      </c>
      <c r="J81" s="19" t="s">
        <v>455</v>
      </c>
      <c r="K81" s="19" t="s">
        <v>140</v>
      </c>
      <c r="L81" s="19" t="s">
        <v>456</v>
      </c>
      <c r="M81" s="19" t="s">
        <v>457</v>
      </c>
      <c r="N81" s="20" t="s">
        <v>112</v>
      </c>
      <c r="O81" s="93">
        <v>7588</v>
      </c>
      <c r="P81" s="22">
        <v>2755</v>
      </c>
      <c r="Q81" s="23">
        <f t="shared" si="103"/>
        <v>0.36307327358987873</v>
      </c>
      <c r="R81" s="23">
        <f t="shared" si="104"/>
        <v>0.36307327358987873</v>
      </c>
      <c r="S81" s="24">
        <v>3837</v>
      </c>
      <c r="T81" s="25">
        <f t="shared" si="105"/>
        <v>0.50566684238270954</v>
      </c>
      <c r="U81" s="23">
        <f t="shared" si="106"/>
        <v>0.50566684238270954</v>
      </c>
      <c r="V81" s="24">
        <v>5622</v>
      </c>
      <c r="W81" s="25">
        <f t="shared" si="107"/>
        <v>0.7409066947812335</v>
      </c>
      <c r="X81" s="23">
        <f t="shared" si="108"/>
        <v>0.7409066947812335</v>
      </c>
      <c r="Y81" s="244">
        <v>6706</v>
      </c>
      <c r="Z81" s="72">
        <f t="shared" si="109"/>
        <v>0.8837638376383764</v>
      </c>
      <c r="AA81" s="335">
        <f t="shared" si="110"/>
        <v>0.8837638376383764</v>
      </c>
      <c r="AB81" s="91">
        <v>979166826</v>
      </c>
      <c r="AC81" s="91">
        <v>979166826</v>
      </c>
      <c r="AD81" s="92">
        <v>349831479.38999999</v>
      </c>
      <c r="AE81" s="23">
        <f t="shared" si="81"/>
        <v>0.35727464421879829</v>
      </c>
      <c r="AF81" s="165">
        <v>979166826.00000024</v>
      </c>
      <c r="AG81" s="165">
        <v>497758191.45150006</v>
      </c>
      <c r="AH81" s="72">
        <f t="shared" si="82"/>
        <v>0.50834870854938452</v>
      </c>
      <c r="AI81" s="165">
        <v>979166826.00000024</v>
      </c>
      <c r="AJ81" s="165">
        <v>747235394.48339999</v>
      </c>
      <c r="AK81" s="72">
        <v>0.76313389571819479</v>
      </c>
      <c r="AL81" s="242">
        <v>891312798.89820004</v>
      </c>
      <c r="AM81" s="242">
        <v>891312798.89820004</v>
      </c>
      <c r="AN81" s="245">
        <f t="shared" si="76"/>
        <v>1</v>
      </c>
    </row>
    <row r="82" spans="1:40" ht="60" x14ac:dyDescent="0.3">
      <c r="A82" s="85" t="s">
        <v>223</v>
      </c>
      <c r="B82" s="18" t="s">
        <v>16</v>
      </c>
      <c r="C82" s="18">
        <v>334</v>
      </c>
      <c r="D82" s="31" t="s">
        <v>94</v>
      </c>
      <c r="E82" s="31" t="s">
        <v>458</v>
      </c>
      <c r="F82" s="18">
        <v>6</v>
      </c>
      <c r="G82" s="31" t="s">
        <v>459</v>
      </c>
      <c r="H82" s="31" t="s">
        <v>460</v>
      </c>
      <c r="I82" s="31">
        <v>110</v>
      </c>
      <c r="J82" s="19" t="s">
        <v>461</v>
      </c>
      <c r="K82" s="19" t="s">
        <v>196</v>
      </c>
      <c r="L82" s="19" t="s">
        <v>462</v>
      </c>
      <c r="M82" s="19" t="s">
        <v>463</v>
      </c>
      <c r="N82" s="20" t="s">
        <v>112</v>
      </c>
      <c r="O82" s="93">
        <v>2992</v>
      </c>
      <c r="P82" s="22">
        <v>2806</v>
      </c>
      <c r="Q82" s="23">
        <f t="shared" si="103"/>
        <v>0.93783422459893051</v>
      </c>
      <c r="R82" s="23">
        <f t="shared" si="104"/>
        <v>0.93783422459893051</v>
      </c>
      <c r="S82" s="24">
        <v>2836</v>
      </c>
      <c r="T82" s="25">
        <f t="shared" si="105"/>
        <v>0.94786096256684493</v>
      </c>
      <c r="U82" s="23">
        <f t="shared" si="106"/>
        <v>0.94786096256684493</v>
      </c>
      <c r="V82" s="24">
        <v>2925</v>
      </c>
      <c r="W82" s="25">
        <f t="shared" si="107"/>
        <v>0.9776069518716578</v>
      </c>
      <c r="X82" s="23">
        <f t="shared" si="108"/>
        <v>0.9776069518716578</v>
      </c>
      <c r="Y82" s="244">
        <v>3037</v>
      </c>
      <c r="Z82" s="72">
        <f t="shared" si="109"/>
        <v>1.0150401069518717</v>
      </c>
      <c r="AA82" s="335">
        <f t="shared" si="110"/>
        <v>1</v>
      </c>
      <c r="AB82" s="91">
        <v>1481310818</v>
      </c>
      <c r="AC82" s="91">
        <v>1481310818</v>
      </c>
      <c r="AD82" s="92">
        <v>473657199.34658998</v>
      </c>
      <c r="AE82" s="23">
        <f t="shared" si="81"/>
        <v>0.31975544469870332</v>
      </c>
      <c r="AF82" s="165">
        <v>1406354700.4916985</v>
      </c>
      <c r="AG82" s="165">
        <v>825758953.61098218</v>
      </c>
      <c r="AH82" s="72">
        <f t="shared" si="82"/>
        <v>0.58716265059040595</v>
      </c>
      <c r="AI82" s="165">
        <v>1488214450.2391639</v>
      </c>
      <c r="AJ82" s="165">
        <v>1488214450.2391639</v>
      </c>
      <c r="AK82" s="72">
        <v>1</v>
      </c>
      <c r="AL82" s="242">
        <v>1992214012.8360834</v>
      </c>
      <c r="AM82" s="242">
        <v>1992214012.8360834</v>
      </c>
      <c r="AN82" s="245">
        <f t="shared" si="76"/>
        <v>1</v>
      </c>
    </row>
    <row r="83" spans="1:40" ht="48" x14ac:dyDescent="0.3">
      <c r="A83" s="85" t="s">
        <v>464</v>
      </c>
      <c r="B83" s="18" t="s">
        <v>16</v>
      </c>
      <c r="C83" s="18">
        <v>335</v>
      </c>
      <c r="D83" s="31" t="s">
        <v>94</v>
      </c>
      <c r="E83" s="31" t="s">
        <v>458</v>
      </c>
      <c r="F83" s="18">
        <v>6</v>
      </c>
      <c r="G83" s="31" t="s">
        <v>459</v>
      </c>
      <c r="H83" s="31" t="s">
        <v>460</v>
      </c>
      <c r="I83" s="31">
        <v>110</v>
      </c>
      <c r="J83" s="19" t="s">
        <v>465</v>
      </c>
      <c r="K83" s="19" t="s">
        <v>140</v>
      </c>
      <c r="L83" s="19" t="s">
        <v>466</v>
      </c>
      <c r="M83" s="19" t="s">
        <v>467</v>
      </c>
      <c r="N83" s="20" t="s">
        <v>112</v>
      </c>
      <c r="O83" s="93">
        <v>6068</v>
      </c>
      <c r="P83" s="22">
        <v>4300</v>
      </c>
      <c r="Q83" s="23">
        <f t="shared" si="103"/>
        <v>0.70863546473302574</v>
      </c>
      <c r="R83" s="23">
        <f t="shared" si="104"/>
        <v>0.70863546473302574</v>
      </c>
      <c r="S83" s="24">
        <v>4508</v>
      </c>
      <c r="T83" s="25">
        <f t="shared" si="105"/>
        <v>0.74291364535266979</v>
      </c>
      <c r="U83" s="23">
        <f t="shared" si="106"/>
        <v>0.74291364535266979</v>
      </c>
      <c r="V83" s="24">
        <v>4872</v>
      </c>
      <c r="W83" s="25">
        <f t="shared" si="107"/>
        <v>0.80290046143704685</v>
      </c>
      <c r="X83" s="23">
        <f t="shared" si="108"/>
        <v>0.80290046143704685</v>
      </c>
      <c r="Y83" s="244">
        <v>5087</v>
      </c>
      <c r="Z83" s="72">
        <f t="shared" si="109"/>
        <v>0.83833223467369811</v>
      </c>
      <c r="AA83" s="335">
        <f t="shared" si="110"/>
        <v>0.83833223467369811</v>
      </c>
      <c r="AB83" s="91">
        <v>7208113605</v>
      </c>
      <c r="AC83" s="91">
        <v>7208113605</v>
      </c>
      <c r="AD83" s="92">
        <v>1227874970</v>
      </c>
      <c r="AE83" s="23">
        <f t="shared" si="81"/>
        <v>0.17034622888688503</v>
      </c>
      <c r="AF83" s="165">
        <v>6843997498.5060148</v>
      </c>
      <c r="AG83" s="165">
        <v>2081307239.2</v>
      </c>
      <c r="AH83" s="72">
        <f t="shared" si="82"/>
        <v>0.30410695498563978</v>
      </c>
      <c r="AI83" s="165">
        <v>6479312750.0683889</v>
      </c>
      <c r="AJ83" s="165">
        <v>4519522590.3000011</v>
      </c>
      <c r="AK83" s="72">
        <v>0.69753116798572468</v>
      </c>
      <c r="AL83" s="242">
        <v>6363157278.000001</v>
      </c>
      <c r="AM83" s="242">
        <v>6363157278.000001</v>
      </c>
      <c r="AN83" s="245">
        <f t="shared" si="76"/>
        <v>1</v>
      </c>
    </row>
    <row r="84" spans="1:40" ht="48" x14ac:dyDescent="0.3">
      <c r="A84" s="85" t="s">
        <v>468</v>
      </c>
      <c r="B84" s="18" t="s">
        <v>16</v>
      </c>
      <c r="C84" s="18">
        <v>336</v>
      </c>
      <c r="D84" s="31" t="s">
        <v>94</v>
      </c>
      <c r="E84" s="31" t="s">
        <v>458</v>
      </c>
      <c r="F84" s="18">
        <v>6</v>
      </c>
      <c r="G84" s="31" t="s">
        <v>459</v>
      </c>
      <c r="H84" s="31" t="s">
        <v>460</v>
      </c>
      <c r="I84" s="31">
        <v>110</v>
      </c>
      <c r="J84" s="19" t="s">
        <v>469</v>
      </c>
      <c r="K84" s="19" t="s">
        <v>380</v>
      </c>
      <c r="L84" s="19" t="s">
        <v>470</v>
      </c>
      <c r="M84" s="19" t="s">
        <v>471</v>
      </c>
      <c r="N84" s="20" t="s">
        <v>112</v>
      </c>
      <c r="O84" s="93">
        <v>7199</v>
      </c>
      <c r="P84" s="22">
        <v>5299</v>
      </c>
      <c r="Q84" s="23">
        <f t="shared" si="103"/>
        <v>0.73607445478538691</v>
      </c>
      <c r="R84" s="23">
        <f t="shared" si="104"/>
        <v>0.73607445478538691</v>
      </c>
      <c r="S84" s="24">
        <v>5656</v>
      </c>
      <c r="T84" s="25">
        <f t="shared" si="105"/>
        <v>0.78566467564939579</v>
      </c>
      <c r="U84" s="23">
        <f t="shared" si="106"/>
        <v>0.78566467564939579</v>
      </c>
      <c r="V84" s="24">
        <v>6085</v>
      </c>
      <c r="W84" s="25">
        <f t="shared" si="107"/>
        <v>0.84525628559522159</v>
      </c>
      <c r="X84" s="23">
        <f t="shared" si="108"/>
        <v>0.84525628559522159</v>
      </c>
      <c r="Y84" s="244">
        <v>10016</v>
      </c>
      <c r="Z84" s="72">
        <f t="shared" si="109"/>
        <v>1.3913043478260869</v>
      </c>
      <c r="AA84" s="335">
        <f t="shared" si="110"/>
        <v>1</v>
      </c>
      <c r="AB84" s="91">
        <v>3026897659</v>
      </c>
      <c r="AC84" s="91">
        <v>3026897659</v>
      </c>
      <c r="AD84" s="92">
        <v>802829000</v>
      </c>
      <c r="AE84" s="23">
        <f t="shared" si="81"/>
        <v>0.26523163001990346</v>
      </c>
      <c r="AF84" s="165">
        <v>2873994659.5819101</v>
      </c>
      <c r="AG84" s="165">
        <v>1345469000.0000002</v>
      </c>
      <c r="AH84" s="72">
        <f t="shared" si="82"/>
        <v>0.46815292280178777</v>
      </c>
      <c r="AI84" s="165">
        <v>2775430023.5116687</v>
      </c>
      <c r="AJ84" s="165">
        <v>2416313999.9999995</v>
      </c>
      <c r="AK84" s="72">
        <v>0.87060887124897124</v>
      </c>
      <c r="AL84" s="242">
        <v>3223474000</v>
      </c>
      <c r="AM84" s="242">
        <v>3223474000</v>
      </c>
      <c r="AN84" s="245">
        <f t="shared" si="76"/>
        <v>1</v>
      </c>
    </row>
    <row r="85" spans="1:40" ht="36" x14ac:dyDescent="0.3">
      <c r="A85" s="85" t="s">
        <v>472</v>
      </c>
      <c r="B85" s="18" t="s">
        <v>16</v>
      </c>
      <c r="C85" s="18">
        <v>337</v>
      </c>
      <c r="D85" s="31" t="s">
        <v>94</v>
      </c>
      <c r="E85" s="31" t="s">
        <v>473</v>
      </c>
      <c r="F85" s="18">
        <v>36</v>
      </c>
      <c r="G85" s="31" t="s">
        <v>474</v>
      </c>
      <c r="H85" s="31" t="s">
        <v>475</v>
      </c>
      <c r="I85" s="31">
        <v>87</v>
      </c>
      <c r="J85" s="149" t="s">
        <v>476</v>
      </c>
      <c r="K85" s="19" t="s">
        <v>196</v>
      </c>
      <c r="L85" s="19" t="s">
        <v>477</v>
      </c>
      <c r="M85" s="19" t="s">
        <v>478</v>
      </c>
      <c r="N85" s="20" t="s">
        <v>112</v>
      </c>
      <c r="O85" s="93">
        <v>5764</v>
      </c>
      <c r="P85" s="22">
        <v>1242</v>
      </c>
      <c r="Q85" s="23">
        <f t="shared" si="103"/>
        <v>0.21547536433032616</v>
      </c>
      <c r="R85" s="23">
        <f t="shared" si="104"/>
        <v>0.21547536433032616</v>
      </c>
      <c r="S85" s="24">
        <v>2080</v>
      </c>
      <c r="T85" s="25">
        <f t="shared" si="105"/>
        <v>0.36086051353226928</v>
      </c>
      <c r="U85" s="23">
        <f t="shared" si="106"/>
        <v>0.36086051353226928</v>
      </c>
      <c r="V85" s="24">
        <v>1925</v>
      </c>
      <c r="W85" s="25">
        <f t="shared" si="107"/>
        <v>0.33396946564885494</v>
      </c>
      <c r="X85" s="23">
        <f t="shared" si="108"/>
        <v>0.33396946564885494</v>
      </c>
      <c r="Y85" s="244">
        <v>2325</v>
      </c>
      <c r="Z85" s="72">
        <f t="shared" si="109"/>
        <v>0.40336571825121442</v>
      </c>
      <c r="AA85" s="335">
        <f t="shared" si="110"/>
        <v>0.40336571825121442</v>
      </c>
      <c r="AB85" s="91">
        <v>1407187381</v>
      </c>
      <c r="AC85" s="91">
        <v>1407187381</v>
      </c>
      <c r="AD85" s="92">
        <v>249802800</v>
      </c>
      <c r="AE85" s="23">
        <f t="shared" si="81"/>
        <v>0.17751921554504049</v>
      </c>
      <c r="AF85" s="165">
        <v>1407187380.9999998</v>
      </c>
      <c r="AG85" s="165">
        <v>509575608</v>
      </c>
      <c r="AH85" s="72">
        <f t="shared" si="82"/>
        <v>0.3621234917825063</v>
      </c>
      <c r="AI85" s="165">
        <v>1379446926.8760984</v>
      </c>
      <c r="AJ85" s="165">
        <v>1037284881</v>
      </c>
      <c r="AK85" s="72">
        <v>0.75195707844232895</v>
      </c>
      <c r="AL85" s="242">
        <v>1363721596.4999998</v>
      </c>
      <c r="AM85" s="242">
        <v>1363721596.4999998</v>
      </c>
      <c r="AN85" s="245">
        <f t="shared" si="76"/>
        <v>1</v>
      </c>
    </row>
    <row r="86" spans="1:40" ht="60" x14ac:dyDescent="0.3">
      <c r="A86" s="85" t="s">
        <v>479</v>
      </c>
      <c r="B86" s="18" t="s">
        <v>16</v>
      </c>
      <c r="C86" s="18">
        <v>338</v>
      </c>
      <c r="D86" s="31" t="s">
        <v>94</v>
      </c>
      <c r="E86" s="31" t="s">
        <v>480</v>
      </c>
      <c r="F86" s="18">
        <v>36</v>
      </c>
      <c r="G86" s="31" t="s">
        <v>474</v>
      </c>
      <c r="H86" s="31" t="s">
        <v>475</v>
      </c>
      <c r="I86" s="31">
        <v>87</v>
      </c>
      <c r="J86" s="19" t="s">
        <v>481</v>
      </c>
      <c r="K86" s="19" t="s">
        <v>140</v>
      </c>
      <c r="L86" s="19" t="s">
        <v>482</v>
      </c>
      <c r="M86" s="19" t="s">
        <v>483</v>
      </c>
      <c r="N86" s="20" t="s">
        <v>112</v>
      </c>
      <c r="O86" s="93">
        <v>4100</v>
      </c>
      <c r="P86" s="22">
        <v>593</v>
      </c>
      <c r="Q86" s="23">
        <f t="shared" si="103"/>
        <v>0.1446341463414634</v>
      </c>
      <c r="R86" s="23">
        <f t="shared" si="104"/>
        <v>0.1446341463414634</v>
      </c>
      <c r="S86" s="24">
        <v>1674</v>
      </c>
      <c r="T86" s="25">
        <f t="shared" si="105"/>
        <v>0.40829268292682924</v>
      </c>
      <c r="U86" s="23">
        <f t="shared" si="106"/>
        <v>0.40829268292682924</v>
      </c>
      <c r="V86" s="24">
        <v>3628</v>
      </c>
      <c r="W86" s="25">
        <f t="shared" si="107"/>
        <v>0.88487804878048781</v>
      </c>
      <c r="X86" s="23">
        <f t="shared" si="108"/>
        <v>0.88487804878048781</v>
      </c>
      <c r="Y86" s="244">
        <v>5058</v>
      </c>
      <c r="Z86" s="72">
        <f t="shared" si="109"/>
        <v>1.2336585365853658</v>
      </c>
      <c r="AA86" s="335">
        <f t="shared" si="110"/>
        <v>1</v>
      </c>
      <c r="AB86" s="91">
        <v>23227071</v>
      </c>
      <c r="AC86" s="91">
        <v>23227071</v>
      </c>
      <c r="AD86" s="92">
        <v>2560851.2000000002</v>
      </c>
      <c r="AE86" s="23">
        <f t="shared" si="81"/>
        <v>0.11025286830181903</v>
      </c>
      <c r="AF86" s="165">
        <v>23227071</v>
      </c>
      <c r="AG86" s="165">
        <v>8689160.7520000003</v>
      </c>
      <c r="AH86" s="72">
        <f t="shared" si="82"/>
        <v>0.37409627550542213</v>
      </c>
      <c r="AI86" s="165">
        <v>22769186.352789611</v>
      </c>
      <c r="AJ86" s="165">
        <v>19584166.208000001</v>
      </c>
      <c r="AK86" s="72">
        <v>0.86011708563317235</v>
      </c>
      <c r="AL86" s="242">
        <v>26470136.447999999</v>
      </c>
      <c r="AM86" s="242">
        <v>26470136.447999999</v>
      </c>
      <c r="AN86" s="245">
        <f t="shared" si="76"/>
        <v>1</v>
      </c>
    </row>
    <row r="87" spans="1:40" ht="60" x14ac:dyDescent="0.3">
      <c r="A87" s="85" t="s">
        <v>484</v>
      </c>
      <c r="B87" s="18" t="s">
        <v>16</v>
      </c>
      <c r="C87" s="18">
        <v>339</v>
      </c>
      <c r="D87" s="31" t="s">
        <v>94</v>
      </c>
      <c r="E87" s="31" t="s">
        <v>480</v>
      </c>
      <c r="F87" s="18">
        <v>36</v>
      </c>
      <c r="G87" s="31" t="s">
        <v>474</v>
      </c>
      <c r="H87" s="31" t="s">
        <v>475</v>
      </c>
      <c r="I87" s="31">
        <v>87</v>
      </c>
      <c r="J87" s="19" t="s">
        <v>485</v>
      </c>
      <c r="K87" s="19" t="s">
        <v>196</v>
      </c>
      <c r="L87" s="19" t="s">
        <v>486</v>
      </c>
      <c r="M87" s="19" t="s">
        <v>487</v>
      </c>
      <c r="N87" s="20" t="s">
        <v>112</v>
      </c>
      <c r="O87" s="93">
        <v>148</v>
      </c>
      <c r="P87" s="22">
        <v>22</v>
      </c>
      <c r="Q87" s="23">
        <f t="shared" si="103"/>
        <v>0.14864864864864866</v>
      </c>
      <c r="R87" s="23">
        <f t="shared" si="104"/>
        <v>0.14864864864864866</v>
      </c>
      <c r="S87" s="24">
        <v>87</v>
      </c>
      <c r="T87" s="25">
        <f t="shared" si="105"/>
        <v>0.58783783783783783</v>
      </c>
      <c r="U87" s="23">
        <f t="shared" si="106"/>
        <v>0.58783783783783783</v>
      </c>
      <c r="V87" s="24">
        <v>122</v>
      </c>
      <c r="W87" s="25">
        <f t="shared" si="107"/>
        <v>0.82432432432432434</v>
      </c>
      <c r="X87" s="23">
        <f t="shared" si="108"/>
        <v>0.82432432432432434</v>
      </c>
      <c r="Y87" s="244">
        <v>232</v>
      </c>
      <c r="Z87" s="72">
        <f t="shared" si="109"/>
        <v>1.5675675675675675</v>
      </c>
      <c r="AA87" s="335">
        <f t="shared" si="110"/>
        <v>1</v>
      </c>
      <c r="AB87" s="91">
        <v>26762868</v>
      </c>
      <c r="AC87" s="91">
        <v>26762868</v>
      </c>
      <c r="AD87" s="92">
        <v>4118318.8458728995</v>
      </c>
      <c r="AE87" s="23">
        <f t="shared" si="81"/>
        <v>0.15388182035919692</v>
      </c>
      <c r="AF87" s="165">
        <v>26762868</v>
      </c>
      <c r="AG87" s="165">
        <v>16229757.399561726</v>
      </c>
      <c r="AH87" s="72">
        <f t="shared" si="82"/>
        <v>0.60642818249380914</v>
      </c>
      <c r="AI87" s="165">
        <v>26235280.756110393</v>
      </c>
      <c r="AJ87" s="165">
        <v>22684774.547114681</v>
      </c>
      <c r="AK87" s="72">
        <v>0.86466673476826539</v>
      </c>
      <c r="AL87" s="242">
        <v>43156400.35792549</v>
      </c>
      <c r="AM87" s="242">
        <v>43156400.35792549</v>
      </c>
      <c r="AN87" s="245">
        <f t="shared" si="76"/>
        <v>1</v>
      </c>
    </row>
    <row r="88" spans="1:40" ht="36" x14ac:dyDescent="0.3">
      <c r="A88" s="85" t="s">
        <v>488</v>
      </c>
      <c r="B88" s="18" t="s">
        <v>16</v>
      </c>
      <c r="C88" s="18">
        <v>340</v>
      </c>
      <c r="D88" s="31" t="s">
        <v>94</v>
      </c>
      <c r="E88" s="31" t="s">
        <v>372</v>
      </c>
      <c r="F88" s="18">
        <v>12</v>
      </c>
      <c r="G88" s="31" t="s">
        <v>489</v>
      </c>
      <c r="H88" s="31" t="s">
        <v>475</v>
      </c>
      <c r="I88" s="31">
        <v>88</v>
      </c>
      <c r="J88" s="19" t="s">
        <v>490</v>
      </c>
      <c r="K88" s="19" t="s">
        <v>140</v>
      </c>
      <c r="L88" s="19" t="s">
        <v>491</v>
      </c>
      <c r="M88" s="19" t="s">
        <v>492</v>
      </c>
      <c r="N88" s="20" t="s">
        <v>112</v>
      </c>
      <c r="O88" s="32">
        <v>2227</v>
      </c>
      <c r="P88" s="22">
        <v>130</v>
      </c>
      <c r="Q88" s="23">
        <f t="shared" si="103"/>
        <v>5.8374494836102381E-2</v>
      </c>
      <c r="R88" s="23">
        <f t="shared" si="104"/>
        <v>5.8374494836102381E-2</v>
      </c>
      <c r="S88" s="24">
        <v>530</v>
      </c>
      <c r="T88" s="25">
        <f t="shared" si="105"/>
        <v>0.23798832510103277</v>
      </c>
      <c r="U88" s="23">
        <f t="shared" si="106"/>
        <v>0.23798832510103277</v>
      </c>
      <c r="V88" s="24">
        <v>1513</v>
      </c>
      <c r="W88" s="25">
        <f t="shared" si="107"/>
        <v>0.67938931297709926</v>
      </c>
      <c r="X88" s="23">
        <f t="shared" si="108"/>
        <v>0.67938931297709926</v>
      </c>
      <c r="Y88" s="244">
        <v>2335</v>
      </c>
      <c r="Z88" s="72">
        <f t="shared" si="109"/>
        <v>1.0484957341715313</v>
      </c>
      <c r="AA88" s="335">
        <f t="shared" si="110"/>
        <v>1</v>
      </c>
      <c r="AB88" s="91">
        <v>212320550</v>
      </c>
      <c r="AC88" s="91">
        <v>212320550</v>
      </c>
      <c r="AD88" s="92">
        <v>12392250</v>
      </c>
      <c r="AE88" s="23">
        <f t="shared" si="81"/>
        <v>5.8365758754863814E-2</v>
      </c>
      <c r="AF88" s="165">
        <v>212320550</v>
      </c>
      <c r="AG88" s="165">
        <v>52037917.5</v>
      </c>
      <c r="AH88" s="72">
        <f t="shared" si="82"/>
        <v>0.24509129003292426</v>
      </c>
      <c r="AI88" s="165">
        <v>191748461.75</v>
      </c>
      <c r="AJ88" s="165">
        <v>158470186.5</v>
      </c>
      <c r="AK88" s="72">
        <v>0.82644828049057351</v>
      </c>
      <c r="AL88" s="242">
        <v>249683819.25</v>
      </c>
      <c r="AM88" s="242">
        <v>249683819.25</v>
      </c>
      <c r="AN88" s="245">
        <f t="shared" si="76"/>
        <v>1</v>
      </c>
    </row>
    <row r="89" spans="1:40" ht="24" x14ac:dyDescent="0.3">
      <c r="A89" s="85" t="s">
        <v>493</v>
      </c>
      <c r="B89" s="18" t="s">
        <v>16</v>
      </c>
      <c r="C89" s="18">
        <v>341</v>
      </c>
      <c r="D89" s="31" t="s">
        <v>94</v>
      </c>
      <c r="E89" s="31" t="s">
        <v>372</v>
      </c>
      <c r="F89" s="18">
        <v>12</v>
      </c>
      <c r="G89" s="31" t="s">
        <v>489</v>
      </c>
      <c r="H89" s="31" t="s">
        <v>475</v>
      </c>
      <c r="I89" s="31">
        <v>88</v>
      </c>
      <c r="J89" s="19" t="s">
        <v>494</v>
      </c>
      <c r="K89" s="19" t="s">
        <v>140</v>
      </c>
      <c r="L89" s="19" t="s">
        <v>495</v>
      </c>
      <c r="M89" s="19" t="s">
        <v>496</v>
      </c>
      <c r="N89" s="20" t="s">
        <v>112</v>
      </c>
      <c r="O89" s="32">
        <v>327</v>
      </c>
      <c r="P89" s="22">
        <v>6</v>
      </c>
      <c r="Q89" s="208">
        <f>P89/O89</f>
        <v>1.834862385321101E-2</v>
      </c>
      <c r="R89" s="23">
        <f t="shared" si="104"/>
        <v>1.834862385321101E-2</v>
      </c>
      <c r="S89" s="24">
        <v>26</v>
      </c>
      <c r="T89" s="207">
        <f>S89/O89</f>
        <v>7.9510703363914373E-2</v>
      </c>
      <c r="U89" s="23">
        <f t="shared" si="106"/>
        <v>7.9510703363914373E-2</v>
      </c>
      <c r="V89" s="24">
        <v>527</v>
      </c>
      <c r="W89" s="206">
        <f>V89/O89</f>
        <v>1.6116207951070336</v>
      </c>
      <c r="X89" s="23">
        <f t="shared" si="108"/>
        <v>1</v>
      </c>
      <c r="Y89" s="244">
        <v>663</v>
      </c>
      <c r="Z89" s="206">
        <f>Y89/O89</f>
        <v>2.0275229357798166</v>
      </c>
      <c r="AA89" s="335">
        <f t="shared" si="110"/>
        <v>1</v>
      </c>
      <c r="AB89" s="91">
        <v>31171275</v>
      </c>
      <c r="AC89" s="91">
        <v>31171275</v>
      </c>
      <c r="AD89" s="92">
        <v>571950</v>
      </c>
      <c r="AE89" s="23">
        <f t="shared" si="81"/>
        <v>1.834862385321101E-2</v>
      </c>
      <c r="AF89" s="165">
        <v>31171275</v>
      </c>
      <c r="AG89" s="165">
        <v>2552803.5</v>
      </c>
      <c r="AH89" s="72">
        <f t="shared" si="82"/>
        <v>8.189602446483181E-2</v>
      </c>
      <c r="AI89" s="165">
        <v>51743363.25</v>
      </c>
      <c r="AJ89" s="165">
        <v>51743363.25</v>
      </c>
      <c r="AK89" s="72">
        <v>1</v>
      </c>
      <c r="AL89" s="242">
        <v>65096489.25</v>
      </c>
      <c r="AM89" s="242">
        <v>65096489.25</v>
      </c>
      <c r="AN89" s="245">
        <f t="shared" si="76"/>
        <v>1</v>
      </c>
    </row>
    <row r="90" spans="1:40" ht="60" x14ac:dyDescent="0.3">
      <c r="A90" s="85" t="s">
        <v>497</v>
      </c>
      <c r="B90" s="18" t="s">
        <v>16</v>
      </c>
      <c r="C90" s="18">
        <v>342</v>
      </c>
      <c r="D90" s="31" t="s">
        <v>94</v>
      </c>
      <c r="E90" s="31" t="s">
        <v>372</v>
      </c>
      <c r="F90" s="18">
        <v>12</v>
      </c>
      <c r="G90" s="31" t="s">
        <v>498</v>
      </c>
      <c r="H90" s="31" t="s">
        <v>475</v>
      </c>
      <c r="I90" s="31">
        <v>89</v>
      </c>
      <c r="J90" s="19" t="s">
        <v>499</v>
      </c>
      <c r="K90" s="19" t="s">
        <v>140</v>
      </c>
      <c r="L90" s="19" t="s">
        <v>500</v>
      </c>
      <c r="M90" s="19" t="s">
        <v>501</v>
      </c>
      <c r="N90" s="20" t="s">
        <v>112</v>
      </c>
      <c r="O90" s="32">
        <v>285</v>
      </c>
      <c r="P90" s="22">
        <v>25</v>
      </c>
      <c r="Q90" s="23">
        <f>P90/O90</f>
        <v>8.771929824561403E-2</v>
      </c>
      <c r="R90" s="23">
        <f t="shared" si="104"/>
        <v>8.771929824561403E-2</v>
      </c>
      <c r="S90" s="24">
        <v>40</v>
      </c>
      <c r="T90" s="25">
        <f>S90/O90</f>
        <v>0.14035087719298245</v>
      </c>
      <c r="U90" s="23">
        <f t="shared" si="106"/>
        <v>0.14035087719298245</v>
      </c>
      <c r="V90" s="24">
        <v>161</v>
      </c>
      <c r="W90" s="25">
        <f>V90/O90</f>
        <v>0.56491228070175437</v>
      </c>
      <c r="X90" s="23">
        <f t="shared" si="108"/>
        <v>0.56491228070175437</v>
      </c>
      <c r="Y90" s="244">
        <v>216</v>
      </c>
      <c r="Z90" s="72">
        <f>Y90/O90</f>
        <v>0.75789473684210529</v>
      </c>
      <c r="AA90" s="335">
        <f t="shared" si="110"/>
        <v>0.75789473684210529</v>
      </c>
      <c r="AB90" s="91">
        <v>19093163</v>
      </c>
      <c r="AC90" s="91">
        <v>19093163</v>
      </c>
      <c r="AD90" s="92">
        <v>1878015.9999999998</v>
      </c>
      <c r="AE90" s="23">
        <f t="shared" si="81"/>
        <v>9.8360654020499372E-2</v>
      </c>
      <c r="AF90" s="165">
        <v>19093162.999999996</v>
      </c>
      <c r="AG90" s="165">
        <v>3108787.1999999997</v>
      </c>
      <c r="AH90" s="72">
        <f t="shared" si="82"/>
        <v>0.1628220112089338</v>
      </c>
      <c r="AI90" s="165">
        <v>19093162.999999996</v>
      </c>
      <c r="AJ90" s="165">
        <v>6355742.7200000007</v>
      </c>
      <c r="AK90" s="72">
        <v>0.33288055624937585</v>
      </c>
      <c r="AL90" s="242">
        <v>7737425.9199999999</v>
      </c>
      <c r="AM90" s="242">
        <v>7737425.9199999999</v>
      </c>
      <c r="AN90" s="245">
        <f t="shared" si="76"/>
        <v>1</v>
      </c>
    </row>
    <row r="91" spans="1:40" ht="24" x14ac:dyDescent="0.3">
      <c r="A91" s="85" t="s">
        <v>502</v>
      </c>
      <c r="B91" s="18" t="s">
        <v>16</v>
      </c>
      <c r="C91" s="18">
        <v>343</v>
      </c>
      <c r="D91" s="31" t="s">
        <v>81</v>
      </c>
      <c r="E91" s="31" t="s">
        <v>87</v>
      </c>
      <c r="F91" s="18">
        <v>32</v>
      </c>
      <c r="G91" s="31" t="s">
        <v>489</v>
      </c>
      <c r="H91" s="31" t="s">
        <v>475</v>
      </c>
      <c r="I91" s="31">
        <v>88</v>
      </c>
      <c r="J91" s="19" t="s">
        <v>503</v>
      </c>
      <c r="K91" s="19" t="s">
        <v>176</v>
      </c>
      <c r="L91" s="19" t="s">
        <v>504</v>
      </c>
      <c r="M91" s="19" t="s">
        <v>505</v>
      </c>
      <c r="N91" s="20" t="s">
        <v>87</v>
      </c>
      <c r="O91" s="32" t="s">
        <v>119</v>
      </c>
      <c r="P91" s="22">
        <v>2</v>
      </c>
      <c r="Q91" s="32" t="s">
        <v>119</v>
      </c>
      <c r="R91" s="23">
        <f t="shared" ref="R91:R92" si="111">IF(AND(P91&gt;0,Q91="(por demanda)"),100%,0%)</f>
        <v>1</v>
      </c>
      <c r="S91" s="24">
        <v>4</v>
      </c>
      <c r="T91" s="32" t="s">
        <v>119</v>
      </c>
      <c r="U91" s="23">
        <f t="shared" ref="U91:U92" si="112">IF(AND(S91&gt;0,T91="(por demanda)"),100%,0%)</f>
        <v>1</v>
      </c>
      <c r="V91" s="24">
        <v>4</v>
      </c>
      <c r="W91" s="32" t="s">
        <v>119</v>
      </c>
      <c r="X91" s="23">
        <f t="shared" ref="X91:X92" si="113">IF(AND(V91&gt;0,W91="(por demanda)"),100%,0%)</f>
        <v>1</v>
      </c>
      <c r="Y91" s="244">
        <v>6</v>
      </c>
      <c r="Z91" s="32" t="s">
        <v>119</v>
      </c>
      <c r="AA91" s="335">
        <f t="shared" ref="AA91:AA92" si="114">IF(AND(Y91&gt;0,Z91="(por demanda)"),100%,0%)</f>
        <v>1</v>
      </c>
      <c r="AB91" s="32" t="s">
        <v>147</v>
      </c>
      <c r="AC91" s="32" t="s">
        <v>147</v>
      </c>
      <c r="AD91" s="95" t="s">
        <v>147</v>
      </c>
      <c r="AE91" s="32" t="s">
        <v>147</v>
      </c>
      <c r="AF91" s="158" t="s">
        <v>147</v>
      </c>
      <c r="AG91" s="158" t="s">
        <v>147</v>
      </c>
      <c r="AH91" s="32" t="s">
        <v>147</v>
      </c>
      <c r="AI91" s="165" t="s">
        <v>147</v>
      </c>
      <c r="AJ91" s="165" t="s">
        <v>147</v>
      </c>
      <c r="AK91" s="72" t="s">
        <v>147</v>
      </c>
      <c r="AL91" s="32" t="s">
        <v>147</v>
      </c>
      <c r="AM91" s="32" t="s">
        <v>147</v>
      </c>
      <c r="AN91" s="203" t="s">
        <v>147</v>
      </c>
    </row>
    <row r="92" spans="1:40" ht="24" x14ac:dyDescent="0.3">
      <c r="A92" s="85" t="s">
        <v>506</v>
      </c>
      <c r="B92" s="18" t="s">
        <v>16</v>
      </c>
      <c r="C92" s="18">
        <v>344</v>
      </c>
      <c r="D92" s="31" t="s">
        <v>94</v>
      </c>
      <c r="E92" s="31" t="s">
        <v>372</v>
      </c>
      <c r="F92" s="18">
        <v>12</v>
      </c>
      <c r="G92" s="31" t="s">
        <v>489</v>
      </c>
      <c r="H92" s="31" t="s">
        <v>475</v>
      </c>
      <c r="I92" s="31">
        <v>88</v>
      </c>
      <c r="J92" s="19" t="s">
        <v>507</v>
      </c>
      <c r="K92" s="19" t="s">
        <v>176</v>
      </c>
      <c r="L92" s="19" t="s">
        <v>508</v>
      </c>
      <c r="M92" s="19" t="s">
        <v>509</v>
      </c>
      <c r="N92" s="20" t="s">
        <v>112</v>
      </c>
      <c r="O92" s="32" t="s">
        <v>119</v>
      </c>
      <c r="P92" s="22">
        <v>1</v>
      </c>
      <c r="Q92" s="32" t="s">
        <v>119</v>
      </c>
      <c r="R92" s="23">
        <f t="shared" si="111"/>
        <v>1</v>
      </c>
      <c r="S92" s="24">
        <v>2</v>
      </c>
      <c r="T92" s="32" t="s">
        <v>119</v>
      </c>
      <c r="U92" s="23">
        <f t="shared" si="112"/>
        <v>1</v>
      </c>
      <c r="V92" s="24">
        <v>2</v>
      </c>
      <c r="W92" s="32" t="s">
        <v>119</v>
      </c>
      <c r="X92" s="23">
        <f t="shared" si="113"/>
        <v>1</v>
      </c>
      <c r="Y92" s="244">
        <v>3</v>
      </c>
      <c r="Z92" s="32" t="s">
        <v>119</v>
      </c>
      <c r="AA92" s="335">
        <f t="shared" si="114"/>
        <v>1</v>
      </c>
      <c r="AB92" s="32" t="s">
        <v>147</v>
      </c>
      <c r="AC92" s="32" t="s">
        <v>147</v>
      </c>
      <c r="AD92" s="95" t="s">
        <v>147</v>
      </c>
      <c r="AE92" s="32" t="s">
        <v>147</v>
      </c>
      <c r="AF92" s="158" t="s">
        <v>147</v>
      </c>
      <c r="AG92" s="158" t="s">
        <v>147</v>
      </c>
      <c r="AH92" s="32" t="s">
        <v>147</v>
      </c>
      <c r="AI92" s="165" t="s">
        <v>147</v>
      </c>
      <c r="AJ92" s="165" t="s">
        <v>147</v>
      </c>
      <c r="AK92" s="72" t="s">
        <v>147</v>
      </c>
      <c r="AL92" s="32" t="s">
        <v>147</v>
      </c>
      <c r="AM92" s="32" t="s">
        <v>147</v>
      </c>
      <c r="AN92" s="203" t="s">
        <v>147</v>
      </c>
    </row>
    <row r="93" spans="1:40" ht="24" x14ac:dyDescent="0.3">
      <c r="A93" s="85">
        <v>9</v>
      </c>
      <c r="B93" s="18" t="s">
        <v>16</v>
      </c>
      <c r="C93" s="18">
        <v>345</v>
      </c>
      <c r="D93" s="31" t="s">
        <v>94</v>
      </c>
      <c r="E93" s="31" t="s">
        <v>372</v>
      </c>
      <c r="F93" s="18">
        <v>12</v>
      </c>
      <c r="G93" s="31" t="s">
        <v>510</v>
      </c>
      <c r="H93" s="31" t="s">
        <v>475</v>
      </c>
      <c r="I93" s="31">
        <v>93</v>
      </c>
      <c r="J93" s="19" t="s">
        <v>511</v>
      </c>
      <c r="K93" s="19" t="s">
        <v>176</v>
      </c>
      <c r="L93" s="19" t="s">
        <v>512</v>
      </c>
      <c r="M93" s="19"/>
      <c r="N93" s="20" t="s">
        <v>112</v>
      </c>
      <c r="O93" s="32">
        <v>1</v>
      </c>
      <c r="P93" s="22">
        <v>0</v>
      </c>
      <c r="Q93" s="23">
        <f>P93/O93</f>
        <v>0</v>
      </c>
      <c r="R93" s="23">
        <f t="shared" ref="R93" si="115">IF(Q93&gt;100%,100%,Q93)</f>
        <v>0</v>
      </c>
      <c r="S93" s="24">
        <v>0</v>
      </c>
      <c r="T93" s="25">
        <f>S93/O93</f>
        <v>0</v>
      </c>
      <c r="U93" s="23">
        <f t="shared" ref="U93" si="116">IF(T93&gt;100%,100%,T93)</f>
        <v>0</v>
      </c>
      <c r="V93" s="24">
        <v>5</v>
      </c>
      <c r="W93" s="25">
        <f>V93/O93</f>
        <v>5</v>
      </c>
      <c r="X93" s="23">
        <f t="shared" ref="X93" si="117">IF(W93&gt;100%,100%,W93)</f>
        <v>1</v>
      </c>
      <c r="Y93" s="244">
        <v>2</v>
      </c>
      <c r="Z93" s="72">
        <f>Y93/O93</f>
        <v>2</v>
      </c>
      <c r="AA93" s="335">
        <f t="shared" ref="AA93" si="118">IF(Z93&gt;100%,100%,Z93)</f>
        <v>1</v>
      </c>
      <c r="AB93" s="32" t="s">
        <v>147</v>
      </c>
      <c r="AC93" s="32" t="s">
        <v>147</v>
      </c>
      <c r="AD93" s="95" t="s">
        <v>147</v>
      </c>
      <c r="AE93" s="32" t="s">
        <v>147</v>
      </c>
      <c r="AF93" s="158" t="s">
        <v>147</v>
      </c>
      <c r="AG93" s="158" t="s">
        <v>147</v>
      </c>
      <c r="AH93" s="32" t="s">
        <v>147</v>
      </c>
      <c r="AI93" s="165" t="s">
        <v>147</v>
      </c>
      <c r="AJ93" s="165" t="s">
        <v>147</v>
      </c>
      <c r="AK93" s="72" t="s">
        <v>147</v>
      </c>
      <c r="AL93" s="32" t="s">
        <v>147</v>
      </c>
      <c r="AM93" s="32" t="s">
        <v>147</v>
      </c>
      <c r="AN93" s="203" t="s">
        <v>147</v>
      </c>
    </row>
    <row r="94" spans="1:40" ht="36" x14ac:dyDescent="0.3">
      <c r="A94" s="85">
        <v>10</v>
      </c>
      <c r="B94" s="18" t="s">
        <v>16</v>
      </c>
      <c r="C94" s="18">
        <v>346</v>
      </c>
      <c r="D94" s="31" t="s">
        <v>94</v>
      </c>
      <c r="E94" s="31" t="s">
        <v>372</v>
      </c>
      <c r="F94" s="18">
        <v>12</v>
      </c>
      <c r="G94" s="31" t="s">
        <v>81</v>
      </c>
      <c r="H94" s="31" t="s">
        <v>475</v>
      </c>
      <c r="I94" s="31">
        <v>10</v>
      </c>
      <c r="J94" s="19" t="s">
        <v>513</v>
      </c>
      <c r="K94" s="19" t="s">
        <v>514</v>
      </c>
      <c r="L94" s="19" t="s">
        <v>515</v>
      </c>
      <c r="M94" s="19" t="s">
        <v>516</v>
      </c>
      <c r="N94" s="20" t="s">
        <v>112</v>
      </c>
      <c r="O94" s="32" t="s">
        <v>119</v>
      </c>
      <c r="P94" s="22">
        <v>0</v>
      </c>
      <c r="Q94" s="32" t="s">
        <v>119</v>
      </c>
      <c r="R94" s="23">
        <f>IF(AND(P94&gt;0,Q94="(por demanda)"),100%,0%)</f>
        <v>0</v>
      </c>
      <c r="S94" s="24">
        <v>0</v>
      </c>
      <c r="T94" s="32" t="s">
        <v>119</v>
      </c>
      <c r="U94" s="23">
        <f>IF(AND(S94&gt;0,T94="(por demanda)"),100%,0%)</f>
        <v>0</v>
      </c>
      <c r="V94" s="24">
        <v>0</v>
      </c>
      <c r="W94" s="32" t="s">
        <v>119</v>
      </c>
      <c r="X94" s="23">
        <f>IF(AND(V94&gt;0,W94="(por demanda)"),100%,0%)</f>
        <v>0</v>
      </c>
      <c r="Y94" s="244">
        <v>1</v>
      </c>
      <c r="Z94" s="32" t="s">
        <v>119</v>
      </c>
      <c r="AA94" s="335">
        <f>IF(AND(Y94&gt;0,Z94="(por demanda)"),100%,0%)</f>
        <v>1</v>
      </c>
      <c r="AB94" s="32" t="s">
        <v>147</v>
      </c>
      <c r="AC94" s="32" t="s">
        <v>147</v>
      </c>
      <c r="AD94" s="95" t="s">
        <v>147</v>
      </c>
      <c r="AE94" s="32" t="s">
        <v>147</v>
      </c>
      <c r="AF94" s="158" t="s">
        <v>147</v>
      </c>
      <c r="AG94" s="158" t="s">
        <v>147</v>
      </c>
      <c r="AH94" s="32" t="s">
        <v>147</v>
      </c>
      <c r="AI94" s="165" t="s">
        <v>147</v>
      </c>
      <c r="AJ94" s="165" t="s">
        <v>147</v>
      </c>
      <c r="AK94" s="72" t="s">
        <v>147</v>
      </c>
      <c r="AL94" s="32" t="s">
        <v>147</v>
      </c>
      <c r="AM94" s="32" t="s">
        <v>147</v>
      </c>
      <c r="AN94" s="203" t="s">
        <v>147</v>
      </c>
    </row>
    <row r="95" spans="1:40" ht="48" x14ac:dyDescent="0.3">
      <c r="A95" s="85">
        <v>6</v>
      </c>
      <c r="B95" s="18" t="s">
        <v>18</v>
      </c>
      <c r="C95" s="18">
        <v>347</v>
      </c>
      <c r="D95" s="31" t="s">
        <v>81</v>
      </c>
      <c r="E95" s="31" t="s">
        <v>88</v>
      </c>
      <c r="F95" s="18">
        <v>32</v>
      </c>
      <c r="G95" s="83" t="s">
        <v>517</v>
      </c>
      <c r="H95" s="83" t="s">
        <v>518</v>
      </c>
      <c r="I95" s="31">
        <v>62</v>
      </c>
      <c r="J95" s="19" t="s">
        <v>519</v>
      </c>
      <c r="K95" s="19" t="s">
        <v>261</v>
      </c>
      <c r="L95" s="19" t="s">
        <v>520</v>
      </c>
      <c r="M95" s="19" t="s">
        <v>521</v>
      </c>
      <c r="N95" s="20" t="s">
        <v>112</v>
      </c>
      <c r="O95" s="32">
        <v>1</v>
      </c>
      <c r="P95" s="22">
        <v>0</v>
      </c>
      <c r="Q95" s="23">
        <f>P95/O95</f>
        <v>0</v>
      </c>
      <c r="R95" s="23">
        <f t="shared" ref="R95:R97" si="119">IF(Q95&gt;100%,100%,Q95)</f>
        <v>0</v>
      </c>
      <c r="S95" s="24">
        <v>0.1</v>
      </c>
      <c r="T95" s="25">
        <f>S95/O95</f>
        <v>0.1</v>
      </c>
      <c r="U95" s="23">
        <f t="shared" ref="U95:U97" si="120">IF(T95&gt;100%,100%,T95)</f>
        <v>0.1</v>
      </c>
      <c r="V95" s="24">
        <v>0.31</v>
      </c>
      <c r="W95" s="25">
        <f>V95/O95</f>
        <v>0.31</v>
      </c>
      <c r="X95" s="23">
        <f t="shared" ref="X95:X97" si="121">IF(W95&gt;100%,100%,W95)</f>
        <v>0.31</v>
      </c>
      <c r="Y95" s="244">
        <v>1</v>
      </c>
      <c r="Z95" s="72">
        <f>Y95/O95</f>
        <v>1</v>
      </c>
      <c r="AA95" s="335">
        <f t="shared" ref="AA95:AA97" si="122">IF(Z95&gt;100%,100%,Z95)</f>
        <v>1</v>
      </c>
      <c r="AB95" s="38" t="s">
        <v>147</v>
      </c>
      <c r="AC95" s="38" t="s">
        <v>147</v>
      </c>
      <c r="AD95" s="38" t="s">
        <v>147</v>
      </c>
      <c r="AE95" s="38" t="s">
        <v>147</v>
      </c>
      <c r="AF95" s="154" t="s">
        <v>147</v>
      </c>
      <c r="AG95" s="154" t="s">
        <v>147</v>
      </c>
      <c r="AH95" s="38" t="s">
        <v>147</v>
      </c>
      <c r="AI95" s="38" t="s">
        <v>147</v>
      </c>
      <c r="AJ95" s="38" t="s">
        <v>147</v>
      </c>
      <c r="AK95" s="38" t="s">
        <v>147</v>
      </c>
      <c r="AL95" s="38" t="s">
        <v>147</v>
      </c>
      <c r="AM95" s="38" t="s">
        <v>147</v>
      </c>
      <c r="AN95" s="202" t="s">
        <v>147</v>
      </c>
    </row>
    <row r="96" spans="1:40" ht="84" x14ac:dyDescent="0.3">
      <c r="A96" s="85">
        <v>7</v>
      </c>
      <c r="B96" s="18" t="s">
        <v>18</v>
      </c>
      <c r="C96" s="18">
        <v>348</v>
      </c>
      <c r="D96" s="31" t="s">
        <v>159</v>
      </c>
      <c r="E96" s="31" t="s">
        <v>160</v>
      </c>
      <c r="F96" s="18">
        <v>20</v>
      </c>
      <c r="G96" s="83" t="s">
        <v>517</v>
      </c>
      <c r="H96" s="83" t="s">
        <v>518</v>
      </c>
      <c r="I96" s="31">
        <v>62</v>
      </c>
      <c r="J96" s="19" t="s">
        <v>522</v>
      </c>
      <c r="K96" s="19" t="s">
        <v>261</v>
      </c>
      <c r="L96" s="19" t="s">
        <v>523</v>
      </c>
      <c r="M96" s="19" t="s">
        <v>524</v>
      </c>
      <c r="N96" s="20" t="s">
        <v>112</v>
      </c>
      <c r="O96" s="32">
        <v>1</v>
      </c>
      <c r="P96" s="22">
        <v>0</v>
      </c>
      <c r="Q96" s="23">
        <f>P96/O96</f>
        <v>0</v>
      </c>
      <c r="R96" s="23">
        <f t="shared" si="119"/>
        <v>0</v>
      </c>
      <c r="S96" s="24">
        <v>0.5</v>
      </c>
      <c r="T96" s="25">
        <f>S96/O96</f>
        <v>0.5</v>
      </c>
      <c r="U96" s="23">
        <f t="shared" si="120"/>
        <v>0.5</v>
      </c>
      <c r="V96" s="24">
        <v>0.75</v>
      </c>
      <c r="W96" s="25">
        <f>V96/O96</f>
        <v>0.75</v>
      </c>
      <c r="X96" s="23">
        <f t="shared" si="121"/>
        <v>0.75</v>
      </c>
      <c r="Y96" s="244">
        <v>1</v>
      </c>
      <c r="Z96" s="72">
        <f>Y96/O96</f>
        <v>1</v>
      </c>
      <c r="AA96" s="335">
        <f t="shared" si="122"/>
        <v>1</v>
      </c>
      <c r="AB96" s="38" t="s">
        <v>147</v>
      </c>
      <c r="AC96" s="38" t="s">
        <v>147</v>
      </c>
      <c r="AD96" s="38" t="s">
        <v>147</v>
      </c>
      <c r="AE96" s="38" t="s">
        <v>147</v>
      </c>
      <c r="AF96" s="154" t="s">
        <v>147</v>
      </c>
      <c r="AG96" s="154" t="s">
        <v>147</v>
      </c>
      <c r="AH96" s="38" t="s">
        <v>147</v>
      </c>
      <c r="AI96" s="38" t="s">
        <v>147</v>
      </c>
      <c r="AJ96" s="38" t="s">
        <v>147</v>
      </c>
      <c r="AK96" s="38" t="s">
        <v>147</v>
      </c>
      <c r="AL96" s="38" t="s">
        <v>147</v>
      </c>
      <c r="AM96" s="38" t="s">
        <v>147</v>
      </c>
      <c r="AN96" s="202" t="s">
        <v>147</v>
      </c>
    </row>
    <row r="97" spans="1:40" ht="48.5" thickBot="1" x14ac:dyDescent="0.35">
      <c r="A97" s="85">
        <v>8</v>
      </c>
      <c r="B97" s="18" t="s">
        <v>18</v>
      </c>
      <c r="C97" s="18">
        <v>349</v>
      </c>
      <c r="D97" s="18" t="s">
        <v>74</v>
      </c>
      <c r="E97" s="18" t="s">
        <v>75</v>
      </c>
      <c r="F97" s="18">
        <v>33</v>
      </c>
      <c r="G97" s="83" t="s">
        <v>517</v>
      </c>
      <c r="H97" s="83" t="s">
        <v>518</v>
      </c>
      <c r="I97" s="31">
        <v>62</v>
      </c>
      <c r="J97" s="19" t="s">
        <v>525</v>
      </c>
      <c r="K97" s="19" t="s">
        <v>261</v>
      </c>
      <c r="L97" s="19" t="s">
        <v>526</v>
      </c>
      <c r="M97" s="19" t="s">
        <v>527</v>
      </c>
      <c r="N97" s="20" t="s">
        <v>112</v>
      </c>
      <c r="O97" s="32">
        <v>1</v>
      </c>
      <c r="P97" s="22">
        <v>0</v>
      </c>
      <c r="Q97" s="23">
        <f>P97/O97</f>
        <v>0</v>
      </c>
      <c r="R97" s="23">
        <f t="shared" si="119"/>
        <v>0</v>
      </c>
      <c r="S97" s="24">
        <v>0.5</v>
      </c>
      <c r="T97" s="25">
        <f>S97/O97</f>
        <v>0.5</v>
      </c>
      <c r="U97" s="23">
        <f t="shared" si="120"/>
        <v>0.5</v>
      </c>
      <c r="V97" s="24">
        <v>0.5</v>
      </c>
      <c r="W97" s="25">
        <f>V97/O97</f>
        <v>0.5</v>
      </c>
      <c r="X97" s="23">
        <f t="shared" si="121"/>
        <v>0.5</v>
      </c>
      <c r="Y97" s="250">
        <v>0.5</v>
      </c>
      <c r="Z97" s="72">
        <f>Y97/O97</f>
        <v>0.5</v>
      </c>
      <c r="AA97" s="335">
        <f t="shared" si="122"/>
        <v>0.5</v>
      </c>
      <c r="AB97" s="38" t="s">
        <v>147</v>
      </c>
      <c r="AC97" s="38" t="s">
        <v>147</v>
      </c>
      <c r="AD97" s="38" t="s">
        <v>147</v>
      </c>
      <c r="AE97" s="38" t="s">
        <v>147</v>
      </c>
      <c r="AF97" s="154" t="s">
        <v>147</v>
      </c>
      <c r="AG97" s="154" t="s">
        <v>147</v>
      </c>
      <c r="AH97" s="38" t="s">
        <v>147</v>
      </c>
      <c r="AI97" s="38" t="s">
        <v>147</v>
      </c>
      <c r="AJ97" s="38" t="s">
        <v>147</v>
      </c>
      <c r="AK97" s="38" t="s">
        <v>147</v>
      </c>
      <c r="AL97" s="38" t="s">
        <v>147</v>
      </c>
      <c r="AM97" s="38" t="s">
        <v>147</v>
      </c>
      <c r="AN97" s="202" t="s">
        <v>147</v>
      </c>
    </row>
    <row r="98" spans="1:40" ht="36" x14ac:dyDescent="0.3">
      <c r="A98" s="85">
        <v>1</v>
      </c>
      <c r="B98" s="18" t="s">
        <v>19</v>
      </c>
      <c r="C98" s="18">
        <v>350</v>
      </c>
      <c r="D98" s="47" t="s">
        <v>94</v>
      </c>
      <c r="E98" s="47" t="s">
        <v>528</v>
      </c>
      <c r="F98" s="18">
        <v>11</v>
      </c>
      <c r="G98" s="47" t="s">
        <v>529</v>
      </c>
      <c r="H98" s="47" t="s">
        <v>530</v>
      </c>
      <c r="I98" s="47">
        <v>64</v>
      </c>
      <c r="J98" s="19" t="s">
        <v>531</v>
      </c>
      <c r="K98" s="19" t="s">
        <v>532</v>
      </c>
      <c r="L98" s="19" t="s">
        <v>533</v>
      </c>
      <c r="M98" s="19" t="s">
        <v>534</v>
      </c>
      <c r="N98" s="20" t="s">
        <v>112</v>
      </c>
      <c r="O98" s="48" t="s">
        <v>119</v>
      </c>
      <c r="P98" s="22">
        <v>354347</v>
      </c>
      <c r="Q98" s="32" t="s">
        <v>119</v>
      </c>
      <c r="R98" s="23">
        <f t="shared" ref="R98:R103" si="123">IF(AND(P98&gt;0,Q98="(por demanda)"),100%,0%)</f>
        <v>1</v>
      </c>
      <c r="S98" s="24">
        <v>357894</v>
      </c>
      <c r="T98" s="32" t="s">
        <v>119</v>
      </c>
      <c r="U98" s="23">
        <f t="shared" ref="U98:U103" si="124">IF(AND(S98&gt;0,T98="(por demanda)"),100%,0%)</f>
        <v>1</v>
      </c>
      <c r="V98" s="24">
        <v>360324</v>
      </c>
      <c r="W98" s="32" t="s">
        <v>119</v>
      </c>
      <c r="X98" s="23">
        <f t="shared" ref="X98:X103" si="125">IF(AND(V98&gt;0,W98="(por demanda)"),100%,0%)</f>
        <v>1</v>
      </c>
      <c r="Y98" s="258">
        <v>361274</v>
      </c>
      <c r="Z98" s="32" t="s">
        <v>119</v>
      </c>
      <c r="AA98" s="335">
        <f t="shared" ref="AA98:AA103" si="126">IF(AND(Y98&gt;0,Z98="(por demanda)"),100%,0%)</f>
        <v>1</v>
      </c>
      <c r="AB98" s="49">
        <v>157858000000</v>
      </c>
      <c r="AC98" s="49">
        <v>157857865806</v>
      </c>
      <c r="AD98" s="49">
        <v>33104652392</v>
      </c>
      <c r="AE98" s="23">
        <f>AD98/AC98</f>
        <v>0.20971176965412724</v>
      </c>
      <c r="AF98" s="165">
        <v>157857865806</v>
      </c>
      <c r="AG98" s="165">
        <v>66508434576</v>
      </c>
      <c r="AH98" s="72">
        <f>AG98/AF98</f>
        <v>0.42131847048873561</v>
      </c>
      <c r="AI98" s="165">
        <v>157857865807</v>
      </c>
      <c r="AJ98" s="165">
        <v>99319429062</v>
      </c>
      <c r="AK98" s="96">
        <f>AJ98/AI98</f>
        <v>0.62916997233086758</v>
      </c>
      <c r="AL98" s="242">
        <v>157857865805</v>
      </c>
      <c r="AM98" s="242">
        <v>132248720522</v>
      </c>
      <c r="AN98" s="245">
        <f>AM98/AL98</f>
        <v>0.83777086334972573</v>
      </c>
    </row>
    <row r="99" spans="1:40" ht="36" x14ac:dyDescent="0.3">
      <c r="A99" s="85" t="s">
        <v>349</v>
      </c>
      <c r="B99" s="18" t="s">
        <v>19</v>
      </c>
      <c r="C99" s="18">
        <v>351</v>
      </c>
      <c r="D99" s="47" t="s">
        <v>94</v>
      </c>
      <c r="E99" s="47" t="s">
        <v>528</v>
      </c>
      <c r="F99" s="18">
        <v>11</v>
      </c>
      <c r="G99" s="47" t="s">
        <v>529</v>
      </c>
      <c r="H99" s="47" t="s">
        <v>530</v>
      </c>
      <c r="I99" s="47">
        <v>64</v>
      </c>
      <c r="J99" s="19" t="s">
        <v>535</v>
      </c>
      <c r="K99" s="19" t="s">
        <v>532</v>
      </c>
      <c r="L99" s="19" t="s">
        <v>536</v>
      </c>
      <c r="M99" s="19" t="s">
        <v>537</v>
      </c>
      <c r="N99" s="20" t="s">
        <v>112</v>
      </c>
      <c r="O99" s="48" t="s">
        <v>119</v>
      </c>
      <c r="P99" s="22">
        <v>34419</v>
      </c>
      <c r="Q99" s="32" t="s">
        <v>119</v>
      </c>
      <c r="R99" s="23">
        <f t="shared" si="123"/>
        <v>1</v>
      </c>
      <c r="S99" s="24">
        <v>58717</v>
      </c>
      <c r="T99" s="32" t="s">
        <v>119</v>
      </c>
      <c r="U99" s="23">
        <f t="shared" si="124"/>
        <v>1</v>
      </c>
      <c r="V99" s="24">
        <v>81566</v>
      </c>
      <c r="W99" s="32" t="s">
        <v>119</v>
      </c>
      <c r="X99" s="23">
        <f t="shared" si="125"/>
        <v>1</v>
      </c>
      <c r="Y99" s="259">
        <v>103226</v>
      </c>
      <c r="Z99" s="32" t="s">
        <v>119</v>
      </c>
      <c r="AA99" s="335">
        <f t="shared" si="126"/>
        <v>1</v>
      </c>
      <c r="AB99" s="38" t="s">
        <v>147</v>
      </c>
      <c r="AC99" s="38" t="s">
        <v>147</v>
      </c>
      <c r="AD99" s="38" t="s">
        <v>147</v>
      </c>
      <c r="AE99" s="38" t="s">
        <v>147</v>
      </c>
      <c r="AF99" s="154" t="s">
        <v>147</v>
      </c>
      <c r="AG99" s="154" t="s">
        <v>147</v>
      </c>
      <c r="AH99" s="38" t="s">
        <v>147</v>
      </c>
      <c r="AI99" s="38" t="s">
        <v>147</v>
      </c>
      <c r="AJ99" s="38" t="s">
        <v>147</v>
      </c>
      <c r="AK99" s="38" t="s">
        <v>147</v>
      </c>
      <c r="AL99" s="38" t="s">
        <v>147</v>
      </c>
      <c r="AM99" s="38" t="s">
        <v>147</v>
      </c>
      <c r="AN99" s="202" t="s">
        <v>147</v>
      </c>
    </row>
    <row r="100" spans="1:40" ht="48" x14ac:dyDescent="0.3">
      <c r="A100" s="85">
        <v>2</v>
      </c>
      <c r="B100" s="18" t="s">
        <v>19</v>
      </c>
      <c r="C100" s="18">
        <v>352</v>
      </c>
      <c r="D100" s="47" t="s">
        <v>94</v>
      </c>
      <c r="E100" s="47" t="s">
        <v>528</v>
      </c>
      <c r="F100" s="18">
        <v>11</v>
      </c>
      <c r="G100" s="47" t="s">
        <v>538</v>
      </c>
      <c r="H100" s="47" t="s">
        <v>539</v>
      </c>
      <c r="I100" s="47">
        <v>65</v>
      </c>
      <c r="J100" s="19" t="s">
        <v>540</v>
      </c>
      <c r="K100" s="19" t="s">
        <v>541</v>
      </c>
      <c r="L100" s="19" t="s">
        <v>542</v>
      </c>
      <c r="M100" s="19" t="s">
        <v>543</v>
      </c>
      <c r="N100" s="20" t="s">
        <v>112</v>
      </c>
      <c r="O100" s="48" t="s">
        <v>119</v>
      </c>
      <c r="P100" s="22">
        <v>747</v>
      </c>
      <c r="Q100" s="32" t="s">
        <v>119</v>
      </c>
      <c r="R100" s="23">
        <f t="shared" si="123"/>
        <v>1</v>
      </c>
      <c r="S100" s="24">
        <v>1506</v>
      </c>
      <c r="T100" s="32" t="s">
        <v>119</v>
      </c>
      <c r="U100" s="23">
        <f t="shared" si="124"/>
        <v>1</v>
      </c>
      <c r="V100" s="24">
        <v>2224</v>
      </c>
      <c r="W100" s="32" t="s">
        <v>119</v>
      </c>
      <c r="X100" s="23">
        <f t="shared" si="125"/>
        <v>1</v>
      </c>
      <c r="Y100" s="259">
        <v>3019</v>
      </c>
      <c r="Z100" s="32" t="s">
        <v>119</v>
      </c>
      <c r="AA100" s="335">
        <f t="shared" si="126"/>
        <v>1</v>
      </c>
      <c r="AB100" s="49">
        <v>4560000000</v>
      </c>
      <c r="AC100" s="49">
        <v>4560867000</v>
      </c>
      <c r="AD100" s="49">
        <v>506480790</v>
      </c>
      <c r="AE100" s="23">
        <f>AD100/AC100</f>
        <v>0.11104923471787272</v>
      </c>
      <c r="AF100" s="165">
        <v>4560867000</v>
      </c>
      <c r="AG100" s="165">
        <v>3201203821</v>
      </c>
      <c r="AH100" s="72">
        <f>AG100/AF100</f>
        <v>0.70188493130801666</v>
      </c>
      <c r="AI100" s="165">
        <v>4560867000</v>
      </c>
      <c r="AJ100" s="165">
        <v>3201203821</v>
      </c>
      <c r="AK100" s="96">
        <f>AJ100/AI100</f>
        <v>0.70188493130801666</v>
      </c>
      <c r="AL100" s="242">
        <v>3479203821</v>
      </c>
      <c r="AM100" s="242">
        <v>3479203821</v>
      </c>
      <c r="AN100" s="245">
        <f>AM100/AL100</f>
        <v>1</v>
      </c>
    </row>
    <row r="101" spans="1:40" ht="48" x14ac:dyDescent="0.3">
      <c r="A101" s="85" t="s">
        <v>313</v>
      </c>
      <c r="B101" s="18" t="s">
        <v>19</v>
      </c>
      <c r="C101" s="18">
        <v>353</v>
      </c>
      <c r="D101" s="47" t="s">
        <v>94</v>
      </c>
      <c r="E101" s="47" t="s">
        <v>528</v>
      </c>
      <c r="F101" s="18">
        <v>11</v>
      </c>
      <c r="G101" s="47" t="s">
        <v>538</v>
      </c>
      <c r="H101" s="47" t="s">
        <v>539</v>
      </c>
      <c r="I101" s="47">
        <v>65</v>
      </c>
      <c r="J101" s="19" t="s">
        <v>544</v>
      </c>
      <c r="K101" s="19" t="s">
        <v>545</v>
      </c>
      <c r="L101" s="19" t="s">
        <v>546</v>
      </c>
      <c r="M101" s="19" t="s">
        <v>547</v>
      </c>
      <c r="N101" s="20" t="s">
        <v>112</v>
      </c>
      <c r="O101" s="48" t="s">
        <v>119</v>
      </c>
      <c r="P101" s="22">
        <v>5472</v>
      </c>
      <c r="Q101" s="32" t="s">
        <v>119</v>
      </c>
      <c r="R101" s="23">
        <f t="shared" si="123"/>
        <v>1</v>
      </c>
      <c r="S101" s="24">
        <v>12439</v>
      </c>
      <c r="T101" s="32" t="s">
        <v>119</v>
      </c>
      <c r="U101" s="23">
        <f t="shared" si="124"/>
        <v>1</v>
      </c>
      <c r="V101" s="24">
        <v>19726</v>
      </c>
      <c r="W101" s="32" t="s">
        <v>119</v>
      </c>
      <c r="X101" s="23">
        <f t="shared" si="125"/>
        <v>1</v>
      </c>
      <c r="Y101" s="259">
        <v>28625</v>
      </c>
      <c r="Z101" s="32" t="s">
        <v>119</v>
      </c>
      <c r="AA101" s="335">
        <f t="shared" si="126"/>
        <v>1</v>
      </c>
      <c r="AB101" s="38" t="s">
        <v>147</v>
      </c>
      <c r="AC101" s="38" t="s">
        <v>147</v>
      </c>
      <c r="AD101" s="38" t="s">
        <v>147</v>
      </c>
      <c r="AE101" s="38" t="s">
        <v>147</v>
      </c>
      <c r="AF101" s="154" t="s">
        <v>147</v>
      </c>
      <c r="AG101" s="154" t="s">
        <v>147</v>
      </c>
      <c r="AH101" s="38" t="s">
        <v>147</v>
      </c>
      <c r="AI101" s="38" t="s">
        <v>147</v>
      </c>
      <c r="AJ101" s="38" t="s">
        <v>147</v>
      </c>
      <c r="AK101" s="38" t="s">
        <v>147</v>
      </c>
      <c r="AL101" s="38" t="s">
        <v>147</v>
      </c>
      <c r="AM101" s="38" t="s">
        <v>147</v>
      </c>
      <c r="AN101" s="202" t="s">
        <v>147</v>
      </c>
    </row>
    <row r="102" spans="1:40" ht="48" x14ac:dyDescent="0.3">
      <c r="A102" s="85">
        <v>3</v>
      </c>
      <c r="B102" s="18" t="s">
        <v>19</v>
      </c>
      <c r="C102" s="18">
        <v>354</v>
      </c>
      <c r="D102" s="47" t="s">
        <v>94</v>
      </c>
      <c r="E102" s="47" t="s">
        <v>528</v>
      </c>
      <c r="F102" s="18">
        <v>11</v>
      </c>
      <c r="G102" s="47" t="s">
        <v>538</v>
      </c>
      <c r="H102" s="47" t="s">
        <v>539</v>
      </c>
      <c r="I102" s="47">
        <v>65</v>
      </c>
      <c r="J102" s="19" t="s">
        <v>548</v>
      </c>
      <c r="K102" s="19" t="s">
        <v>541</v>
      </c>
      <c r="L102" s="19" t="s">
        <v>549</v>
      </c>
      <c r="M102" s="19" t="s">
        <v>550</v>
      </c>
      <c r="N102" s="20" t="s">
        <v>112</v>
      </c>
      <c r="O102" s="48" t="s">
        <v>119</v>
      </c>
      <c r="P102" s="22">
        <v>189</v>
      </c>
      <c r="Q102" s="32" t="s">
        <v>119</v>
      </c>
      <c r="R102" s="23">
        <f t="shared" si="123"/>
        <v>1</v>
      </c>
      <c r="S102" s="24">
        <v>1506</v>
      </c>
      <c r="T102" s="32" t="s">
        <v>119</v>
      </c>
      <c r="U102" s="23">
        <f t="shared" si="124"/>
        <v>1</v>
      </c>
      <c r="V102" s="24">
        <v>2894</v>
      </c>
      <c r="W102" s="32" t="s">
        <v>119</v>
      </c>
      <c r="X102" s="23">
        <f t="shared" si="125"/>
        <v>1</v>
      </c>
      <c r="Y102" s="259">
        <v>3844</v>
      </c>
      <c r="Z102" s="32" t="s">
        <v>119</v>
      </c>
      <c r="AA102" s="335">
        <f t="shared" si="126"/>
        <v>1</v>
      </c>
      <c r="AB102" s="38" t="s">
        <v>147</v>
      </c>
      <c r="AC102" s="38" t="s">
        <v>147</v>
      </c>
      <c r="AD102" s="38" t="s">
        <v>147</v>
      </c>
      <c r="AE102" s="38" t="s">
        <v>147</v>
      </c>
      <c r="AF102" s="154" t="s">
        <v>147</v>
      </c>
      <c r="AG102" s="154" t="s">
        <v>147</v>
      </c>
      <c r="AH102" s="38" t="s">
        <v>147</v>
      </c>
      <c r="AI102" s="38" t="s">
        <v>147</v>
      </c>
      <c r="AJ102" s="38" t="s">
        <v>147</v>
      </c>
      <c r="AK102" s="38" t="s">
        <v>147</v>
      </c>
      <c r="AL102" s="38" t="s">
        <v>147</v>
      </c>
      <c r="AM102" s="38" t="s">
        <v>147</v>
      </c>
      <c r="AN102" s="202" t="s">
        <v>147</v>
      </c>
    </row>
    <row r="103" spans="1:40" ht="48" x14ac:dyDescent="0.3">
      <c r="A103" s="85" t="s">
        <v>551</v>
      </c>
      <c r="B103" s="18" t="s">
        <v>19</v>
      </c>
      <c r="C103" s="18">
        <v>355</v>
      </c>
      <c r="D103" s="47" t="s">
        <v>94</v>
      </c>
      <c r="E103" s="47" t="s">
        <v>528</v>
      </c>
      <c r="F103" s="18">
        <v>11</v>
      </c>
      <c r="G103" s="47" t="s">
        <v>538</v>
      </c>
      <c r="H103" s="47" t="s">
        <v>539</v>
      </c>
      <c r="I103" s="47">
        <v>65</v>
      </c>
      <c r="J103" s="19" t="s">
        <v>552</v>
      </c>
      <c r="K103" s="19" t="s">
        <v>553</v>
      </c>
      <c r="L103" s="19" t="s">
        <v>554</v>
      </c>
      <c r="M103" s="19" t="s">
        <v>555</v>
      </c>
      <c r="N103" s="20" t="s">
        <v>112</v>
      </c>
      <c r="O103" s="48" t="s">
        <v>119</v>
      </c>
      <c r="P103" s="22">
        <v>795</v>
      </c>
      <c r="Q103" s="32" t="s">
        <v>119</v>
      </c>
      <c r="R103" s="23">
        <f t="shared" si="123"/>
        <v>1</v>
      </c>
      <c r="S103" s="24">
        <v>8908</v>
      </c>
      <c r="T103" s="32" t="s">
        <v>119</v>
      </c>
      <c r="U103" s="23">
        <f t="shared" si="124"/>
        <v>1</v>
      </c>
      <c r="V103" s="24">
        <v>11572</v>
      </c>
      <c r="W103" s="32" t="s">
        <v>119</v>
      </c>
      <c r="X103" s="23">
        <f t="shared" si="125"/>
        <v>1</v>
      </c>
      <c r="Y103" s="260">
        <v>17753</v>
      </c>
      <c r="Z103" s="32" t="s">
        <v>119</v>
      </c>
      <c r="AA103" s="335">
        <f t="shared" si="126"/>
        <v>1</v>
      </c>
      <c r="AB103" s="38" t="s">
        <v>147</v>
      </c>
      <c r="AC103" s="38" t="s">
        <v>147</v>
      </c>
      <c r="AD103" s="38" t="s">
        <v>147</v>
      </c>
      <c r="AE103" s="38" t="s">
        <v>147</v>
      </c>
      <c r="AF103" s="154" t="s">
        <v>147</v>
      </c>
      <c r="AG103" s="154" t="s">
        <v>147</v>
      </c>
      <c r="AH103" s="38" t="s">
        <v>147</v>
      </c>
      <c r="AI103" s="38" t="s">
        <v>147</v>
      </c>
      <c r="AJ103" s="38" t="s">
        <v>147</v>
      </c>
      <c r="AK103" s="38" t="s">
        <v>147</v>
      </c>
      <c r="AL103" s="38" t="s">
        <v>147</v>
      </c>
      <c r="AM103" s="38" t="s">
        <v>147</v>
      </c>
      <c r="AN103" s="202" t="s">
        <v>147</v>
      </c>
    </row>
    <row r="104" spans="1:40" ht="36" x14ac:dyDescent="0.3">
      <c r="A104" s="85">
        <v>4</v>
      </c>
      <c r="B104" s="18" t="s">
        <v>19</v>
      </c>
      <c r="C104" s="18">
        <v>356</v>
      </c>
      <c r="D104" s="47" t="s">
        <v>65</v>
      </c>
      <c r="E104" s="47" t="s">
        <v>556</v>
      </c>
      <c r="F104" s="18">
        <v>23</v>
      </c>
      <c r="G104" s="47" t="s">
        <v>557</v>
      </c>
      <c r="H104" s="47" t="s">
        <v>558</v>
      </c>
      <c r="I104" s="47">
        <v>66</v>
      </c>
      <c r="J104" s="83" t="s">
        <v>559</v>
      </c>
      <c r="K104" s="19" t="s">
        <v>560</v>
      </c>
      <c r="L104" s="19" t="s">
        <v>561</v>
      </c>
      <c r="M104" s="19"/>
      <c r="N104" s="20" t="s">
        <v>73</v>
      </c>
      <c r="O104" s="48">
        <v>1800</v>
      </c>
      <c r="P104" s="22">
        <v>1108</v>
      </c>
      <c r="Q104" s="23">
        <f>P104/O104</f>
        <v>0.61555555555555552</v>
      </c>
      <c r="R104" s="23">
        <f t="shared" ref="R104:R106" si="127">IF(Q104&gt;100%,100%,Q104)</f>
        <v>0.61555555555555552</v>
      </c>
      <c r="S104" s="24">
        <v>2557</v>
      </c>
      <c r="T104" s="25">
        <f>S104/O104</f>
        <v>1.4205555555555556</v>
      </c>
      <c r="U104" s="23">
        <f t="shared" ref="U104:U106" si="128">IF(T104&gt;100%,100%,T104)</f>
        <v>1</v>
      </c>
      <c r="V104" s="24">
        <v>3550</v>
      </c>
      <c r="W104" s="25">
        <f>V104/O104</f>
        <v>1.9722222222222223</v>
      </c>
      <c r="X104" s="23">
        <f t="shared" ref="X104:X106" si="129">IF(W104&gt;100%,100%,W104)</f>
        <v>1</v>
      </c>
      <c r="Y104" s="259">
        <v>4223</v>
      </c>
      <c r="Z104" s="72">
        <f>Y104/O104</f>
        <v>2.346111111111111</v>
      </c>
      <c r="AA104" s="335">
        <f t="shared" ref="AA104:AA106" si="130">IF(Z104&gt;100%,100%,Z104)</f>
        <v>1</v>
      </c>
      <c r="AB104" s="49">
        <v>4487000000</v>
      </c>
      <c r="AC104" s="49">
        <v>4487000000</v>
      </c>
      <c r="AD104" s="87">
        <v>0</v>
      </c>
      <c r="AE104" s="23">
        <f>AD104/AC104</f>
        <v>0</v>
      </c>
      <c r="AF104" s="165">
        <v>4635996310</v>
      </c>
      <c r="AG104" s="165">
        <v>4402496310</v>
      </c>
      <c r="AH104" s="72">
        <f>AG104/AF104</f>
        <v>0.9496332644837675</v>
      </c>
      <c r="AI104" s="165">
        <v>4505996310</v>
      </c>
      <c r="AJ104" s="165">
        <v>4402496310</v>
      </c>
      <c r="AK104" s="96">
        <f>AJ104/AI104</f>
        <v>0.97703060702240119</v>
      </c>
      <c r="AL104" s="242">
        <v>4589386615</v>
      </c>
      <c r="AM104" s="242">
        <v>4589386615</v>
      </c>
      <c r="AN104" s="245">
        <f>AM104/AL104</f>
        <v>1</v>
      </c>
    </row>
    <row r="105" spans="1:40" ht="36" x14ac:dyDescent="0.3">
      <c r="A105" s="85">
        <v>8</v>
      </c>
      <c r="B105" s="18" t="s">
        <v>19</v>
      </c>
      <c r="C105" s="18">
        <v>357</v>
      </c>
      <c r="D105" s="50" t="s">
        <v>65</v>
      </c>
      <c r="E105" s="47" t="s">
        <v>556</v>
      </c>
      <c r="F105" s="18">
        <v>23</v>
      </c>
      <c r="G105" s="47" t="s">
        <v>557</v>
      </c>
      <c r="H105" s="47" t="s">
        <v>558</v>
      </c>
      <c r="I105" s="47">
        <v>66</v>
      </c>
      <c r="J105" s="83" t="s">
        <v>562</v>
      </c>
      <c r="K105" s="19" t="s">
        <v>563</v>
      </c>
      <c r="L105" s="19" t="s">
        <v>564</v>
      </c>
      <c r="M105" s="19" t="s">
        <v>565</v>
      </c>
      <c r="N105" s="20" t="s">
        <v>73</v>
      </c>
      <c r="O105" s="51">
        <v>1</v>
      </c>
      <c r="P105" s="23">
        <v>0.15</v>
      </c>
      <c r="Q105" s="23">
        <f>P105/O105</f>
        <v>0.15</v>
      </c>
      <c r="R105" s="23">
        <f t="shared" si="127"/>
        <v>0.15</v>
      </c>
      <c r="S105" s="72">
        <v>0.5</v>
      </c>
      <c r="T105" s="25">
        <f>S105/O105</f>
        <v>0.5</v>
      </c>
      <c r="U105" s="23">
        <f t="shared" si="128"/>
        <v>0.5</v>
      </c>
      <c r="V105" s="72">
        <v>0.75</v>
      </c>
      <c r="W105" s="25">
        <f>V105/O105</f>
        <v>0.75</v>
      </c>
      <c r="X105" s="23">
        <f t="shared" si="129"/>
        <v>0.75</v>
      </c>
      <c r="Y105" s="261">
        <v>1</v>
      </c>
      <c r="Z105" s="72">
        <f>Y105/O105</f>
        <v>1</v>
      </c>
      <c r="AA105" s="335">
        <f t="shared" si="130"/>
        <v>1</v>
      </c>
      <c r="AB105" s="38" t="s">
        <v>147</v>
      </c>
      <c r="AC105" s="38" t="s">
        <v>147</v>
      </c>
      <c r="AD105" s="38" t="s">
        <v>147</v>
      </c>
      <c r="AE105" s="38" t="s">
        <v>147</v>
      </c>
      <c r="AF105" s="154" t="s">
        <v>147</v>
      </c>
      <c r="AG105" s="154" t="s">
        <v>147</v>
      </c>
      <c r="AH105" s="38" t="s">
        <v>147</v>
      </c>
      <c r="AI105" s="38" t="s">
        <v>147</v>
      </c>
      <c r="AJ105" s="38" t="s">
        <v>147</v>
      </c>
      <c r="AK105" s="38" t="s">
        <v>147</v>
      </c>
      <c r="AL105" s="38" t="s">
        <v>147</v>
      </c>
      <c r="AM105" s="38" t="s">
        <v>147</v>
      </c>
      <c r="AN105" s="202" t="s">
        <v>147</v>
      </c>
    </row>
    <row r="106" spans="1:40" ht="48" x14ac:dyDescent="0.3">
      <c r="A106" s="85" t="s">
        <v>566</v>
      </c>
      <c r="B106" s="18" t="s">
        <v>19</v>
      </c>
      <c r="C106" s="18">
        <v>358</v>
      </c>
      <c r="D106" s="50" t="s">
        <v>65</v>
      </c>
      <c r="E106" s="52" t="s">
        <v>567</v>
      </c>
      <c r="F106" s="18">
        <v>37</v>
      </c>
      <c r="G106" s="52" t="s">
        <v>568</v>
      </c>
      <c r="H106" s="53" t="s">
        <v>569</v>
      </c>
      <c r="I106" s="53">
        <v>80</v>
      </c>
      <c r="J106" s="83" t="s">
        <v>570</v>
      </c>
      <c r="K106" s="19" t="s">
        <v>571</v>
      </c>
      <c r="L106" s="19" t="s">
        <v>572</v>
      </c>
      <c r="M106" s="19" t="s">
        <v>573</v>
      </c>
      <c r="N106" s="20" t="s">
        <v>112</v>
      </c>
      <c r="O106" s="51">
        <v>1</v>
      </c>
      <c r="P106" s="23">
        <v>0.15</v>
      </c>
      <c r="Q106" s="23">
        <f>P106/O106</f>
        <v>0.15</v>
      </c>
      <c r="R106" s="23">
        <f t="shared" si="127"/>
        <v>0.15</v>
      </c>
      <c r="S106" s="72">
        <v>0.6</v>
      </c>
      <c r="T106" s="25">
        <f>S106/O106</f>
        <v>0.6</v>
      </c>
      <c r="U106" s="23">
        <f t="shared" si="128"/>
        <v>0.6</v>
      </c>
      <c r="V106" s="72">
        <v>0.75</v>
      </c>
      <c r="W106" s="25">
        <f>V106/O106</f>
        <v>0.75</v>
      </c>
      <c r="X106" s="23">
        <f t="shared" si="129"/>
        <v>0.75</v>
      </c>
      <c r="Y106" s="261">
        <v>1</v>
      </c>
      <c r="Z106" s="72">
        <f>Y106/O106</f>
        <v>1</v>
      </c>
      <c r="AA106" s="335">
        <f t="shared" si="130"/>
        <v>1</v>
      </c>
      <c r="AB106" s="38" t="s">
        <v>147</v>
      </c>
      <c r="AC106" s="38" t="s">
        <v>147</v>
      </c>
      <c r="AD106" s="38" t="s">
        <v>147</v>
      </c>
      <c r="AE106" s="38" t="s">
        <v>147</v>
      </c>
      <c r="AF106" s="154" t="s">
        <v>147</v>
      </c>
      <c r="AG106" s="154" t="s">
        <v>147</v>
      </c>
      <c r="AH106" s="38" t="s">
        <v>147</v>
      </c>
      <c r="AI106" s="38" t="s">
        <v>147</v>
      </c>
      <c r="AJ106" s="38" t="s">
        <v>147</v>
      </c>
      <c r="AK106" s="38" t="s">
        <v>147</v>
      </c>
      <c r="AL106" s="38" t="s">
        <v>147</v>
      </c>
      <c r="AM106" s="38" t="s">
        <v>147</v>
      </c>
      <c r="AN106" s="202" t="s">
        <v>147</v>
      </c>
    </row>
    <row r="107" spans="1:40" ht="36" x14ac:dyDescent="0.3">
      <c r="A107" s="85" t="s">
        <v>574</v>
      </c>
      <c r="B107" s="18" t="s">
        <v>19</v>
      </c>
      <c r="C107" s="18">
        <v>359</v>
      </c>
      <c r="D107" s="47" t="s">
        <v>94</v>
      </c>
      <c r="E107" s="54" t="s">
        <v>372</v>
      </c>
      <c r="F107" s="18">
        <v>12</v>
      </c>
      <c r="G107" s="47" t="s">
        <v>575</v>
      </c>
      <c r="H107" s="47" t="s">
        <v>576</v>
      </c>
      <c r="I107" s="47">
        <v>67</v>
      </c>
      <c r="J107" s="19" t="s">
        <v>577</v>
      </c>
      <c r="K107" s="19" t="s">
        <v>578</v>
      </c>
      <c r="L107" s="19" t="s">
        <v>579</v>
      </c>
      <c r="M107" s="19" t="s">
        <v>580</v>
      </c>
      <c r="N107" s="20" t="s">
        <v>112</v>
      </c>
      <c r="O107" s="48" t="s">
        <v>119</v>
      </c>
      <c r="P107" s="22">
        <v>2852</v>
      </c>
      <c r="Q107" s="32" t="s">
        <v>119</v>
      </c>
      <c r="R107" s="23">
        <f t="shared" ref="R107:R109" si="131">IF(AND(P107&gt;0,Q107="(por demanda)"),100%,0%)</f>
        <v>1</v>
      </c>
      <c r="S107" s="24">
        <v>5306</v>
      </c>
      <c r="T107" s="32" t="s">
        <v>119</v>
      </c>
      <c r="U107" s="23">
        <f t="shared" ref="U107:U109" si="132">IF(AND(S107&gt;0,T107="(por demanda)"),100%,0%)</f>
        <v>1</v>
      </c>
      <c r="V107" s="24">
        <v>8063</v>
      </c>
      <c r="W107" s="32" t="s">
        <v>119</v>
      </c>
      <c r="X107" s="23">
        <f t="shared" ref="X107:X109" si="133">IF(AND(V107&gt;0,W107="(por demanda)"),100%,0%)</f>
        <v>1</v>
      </c>
      <c r="Y107" s="259">
        <v>10401</v>
      </c>
      <c r="Z107" s="32" t="s">
        <v>119</v>
      </c>
      <c r="AA107" s="335">
        <f t="shared" ref="AA107:AA109" si="134">IF(AND(Y107&gt;0,Z107="(por demanda)"),100%,0%)</f>
        <v>1</v>
      </c>
      <c r="AB107" s="49">
        <v>454000000</v>
      </c>
      <c r="AC107" s="49">
        <v>469706666</v>
      </c>
      <c r="AD107" s="49">
        <v>165942761</v>
      </c>
      <c r="AE107" s="23">
        <f>AD107/AC107</f>
        <v>0.35329019792961591</v>
      </c>
      <c r="AF107" s="165">
        <v>469706666</v>
      </c>
      <c r="AG107" s="165">
        <v>330340031</v>
      </c>
      <c r="AH107" s="72">
        <f>AG107/AF107</f>
        <v>0.70329006359045365</v>
      </c>
      <c r="AI107" s="165">
        <v>468706666</v>
      </c>
      <c r="AJ107" s="165">
        <v>330340031</v>
      </c>
      <c r="AK107" s="23">
        <f>AJ107/AI107</f>
        <v>0.70479055444029037</v>
      </c>
      <c r="AL107" s="242">
        <v>469706666</v>
      </c>
      <c r="AM107" s="242">
        <v>447524237</v>
      </c>
      <c r="AN107" s="245">
        <f>AM107/AL107</f>
        <v>0.9527738680208554</v>
      </c>
    </row>
    <row r="108" spans="1:40" ht="48" x14ac:dyDescent="0.3">
      <c r="A108" s="85" t="s">
        <v>581</v>
      </c>
      <c r="B108" s="18" t="s">
        <v>19</v>
      </c>
      <c r="C108" s="18">
        <v>360</v>
      </c>
      <c r="D108" s="47" t="s">
        <v>94</v>
      </c>
      <c r="E108" s="54" t="s">
        <v>372</v>
      </c>
      <c r="F108" s="18">
        <v>12</v>
      </c>
      <c r="G108" s="47" t="s">
        <v>575</v>
      </c>
      <c r="H108" s="47" t="s">
        <v>576</v>
      </c>
      <c r="I108" s="47">
        <v>67</v>
      </c>
      <c r="J108" s="19" t="s">
        <v>582</v>
      </c>
      <c r="K108" s="19" t="s">
        <v>578</v>
      </c>
      <c r="L108" s="19" t="s">
        <v>583</v>
      </c>
      <c r="M108" s="19" t="s">
        <v>584</v>
      </c>
      <c r="N108" s="20" t="s">
        <v>112</v>
      </c>
      <c r="O108" s="48" t="s">
        <v>119</v>
      </c>
      <c r="P108" s="22">
        <v>1532</v>
      </c>
      <c r="Q108" s="32" t="s">
        <v>119</v>
      </c>
      <c r="R108" s="23">
        <f t="shared" si="131"/>
        <v>1</v>
      </c>
      <c r="S108" s="24">
        <v>2830</v>
      </c>
      <c r="T108" s="32" t="s">
        <v>119</v>
      </c>
      <c r="U108" s="23">
        <f t="shared" si="132"/>
        <v>1</v>
      </c>
      <c r="V108" s="24">
        <v>4214</v>
      </c>
      <c r="W108" s="32" t="s">
        <v>119</v>
      </c>
      <c r="X108" s="23">
        <f t="shared" si="133"/>
        <v>1</v>
      </c>
      <c r="Y108" s="259">
        <v>5262</v>
      </c>
      <c r="Z108" s="32" t="s">
        <v>119</v>
      </c>
      <c r="AA108" s="335">
        <f t="shared" si="134"/>
        <v>1</v>
      </c>
      <c r="AB108" s="38" t="s">
        <v>147</v>
      </c>
      <c r="AC108" s="38" t="s">
        <v>147</v>
      </c>
      <c r="AD108" s="38" t="s">
        <v>147</v>
      </c>
      <c r="AE108" s="38" t="s">
        <v>147</v>
      </c>
      <c r="AF108" s="154" t="s">
        <v>147</v>
      </c>
      <c r="AG108" s="154" t="s">
        <v>147</v>
      </c>
      <c r="AH108" s="38" t="s">
        <v>147</v>
      </c>
      <c r="AI108" s="38" t="s">
        <v>147</v>
      </c>
      <c r="AJ108" s="38" t="s">
        <v>147</v>
      </c>
      <c r="AK108" s="38" t="s">
        <v>147</v>
      </c>
      <c r="AL108" s="38" t="s">
        <v>147</v>
      </c>
      <c r="AM108" s="38" t="s">
        <v>147</v>
      </c>
      <c r="AN108" s="202" t="s">
        <v>147</v>
      </c>
    </row>
    <row r="109" spans="1:40" ht="24" x14ac:dyDescent="0.3">
      <c r="A109" s="85" t="s">
        <v>585</v>
      </c>
      <c r="B109" s="18" t="s">
        <v>19</v>
      </c>
      <c r="C109" s="18">
        <v>361</v>
      </c>
      <c r="D109" s="47" t="s">
        <v>94</v>
      </c>
      <c r="E109" s="54" t="s">
        <v>372</v>
      </c>
      <c r="F109" s="18">
        <v>12</v>
      </c>
      <c r="G109" s="47" t="s">
        <v>575</v>
      </c>
      <c r="H109" s="47" t="s">
        <v>576</v>
      </c>
      <c r="I109" s="47">
        <v>67</v>
      </c>
      <c r="J109" s="19" t="s">
        <v>586</v>
      </c>
      <c r="K109" s="19" t="s">
        <v>587</v>
      </c>
      <c r="L109" s="19" t="s">
        <v>588</v>
      </c>
      <c r="M109" s="19" t="s">
        <v>589</v>
      </c>
      <c r="N109" s="20" t="s">
        <v>73</v>
      </c>
      <c r="O109" s="48" t="s">
        <v>119</v>
      </c>
      <c r="P109" s="22">
        <v>50</v>
      </c>
      <c r="Q109" s="32" t="s">
        <v>119</v>
      </c>
      <c r="R109" s="23">
        <f t="shared" si="131"/>
        <v>1</v>
      </c>
      <c r="S109" s="24">
        <v>106</v>
      </c>
      <c r="T109" s="32" t="s">
        <v>119</v>
      </c>
      <c r="U109" s="23">
        <f t="shared" si="132"/>
        <v>1</v>
      </c>
      <c r="V109" s="24">
        <v>146</v>
      </c>
      <c r="W109" s="32" t="s">
        <v>119</v>
      </c>
      <c r="X109" s="23">
        <f t="shared" si="133"/>
        <v>1</v>
      </c>
      <c r="Y109" s="260">
        <v>362</v>
      </c>
      <c r="Z109" s="32" t="s">
        <v>119</v>
      </c>
      <c r="AA109" s="335">
        <f t="shared" si="134"/>
        <v>1</v>
      </c>
      <c r="AB109" s="38" t="s">
        <v>147</v>
      </c>
      <c r="AC109" s="38" t="s">
        <v>147</v>
      </c>
      <c r="AD109" s="38" t="s">
        <v>147</v>
      </c>
      <c r="AE109" s="38" t="s">
        <v>147</v>
      </c>
      <c r="AF109" s="154" t="s">
        <v>147</v>
      </c>
      <c r="AG109" s="154" t="s">
        <v>147</v>
      </c>
      <c r="AH109" s="38" t="s">
        <v>147</v>
      </c>
      <c r="AI109" s="38" t="s">
        <v>147</v>
      </c>
      <c r="AJ109" s="38" t="s">
        <v>147</v>
      </c>
      <c r="AK109" s="38" t="s">
        <v>147</v>
      </c>
      <c r="AL109" s="38" t="s">
        <v>147</v>
      </c>
      <c r="AM109" s="38" t="s">
        <v>147</v>
      </c>
      <c r="AN109" s="202" t="s">
        <v>147</v>
      </c>
    </row>
    <row r="110" spans="1:40" ht="36" x14ac:dyDescent="0.3">
      <c r="A110" s="85" t="s">
        <v>590</v>
      </c>
      <c r="B110" s="18" t="s">
        <v>19</v>
      </c>
      <c r="C110" s="18">
        <v>362</v>
      </c>
      <c r="D110" s="50" t="s">
        <v>81</v>
      </c>
      <c r="E110" s="50" t="s">
        <v>82</v>
      </c>
      <c r="F110" s="18">
        <v>31</v>
      </c>
      <c r="G110" s="47" t="s">
        <v>575</v>
      </c>
      <c r="H110" s="47" t="s">
        <v>576</v>
      </c>
      <c r="I110" s="47">
        <v>67</v>
      </c>
      <c r="J110" s="19" t="s">
        <v>591</v>
      </c>
      <c r="K110" s="19" t="s">
        <v>592</v>
      </c>
      <c r="L110" s="19" t="s">
        <v>593</v>
      </c>
      <c r="M110" s="19" t="s">
        <v>594</v>
      </c>
      <c r="N110" s="20" t="s">
        <v>87</v>
      </c>
      <c r="O110" s="51">
        <v>1</v>
      </c>
      <c r="P110" s="23">
        <v>0.2</v>
      </c>
      <c r="Q110" s="23">
        <f>P110/O110</f>
        <v>0.2</v>
      </c>
      <c r="R110" s="23">
        <f t="shared" ref="R110" si="135">IF(Q110&gt;100%,100%,Q110)</f>
        <v>0.2</v>
      </c>
      <c r="S110" s="72">
        <v>0.56999999999999995</v>
      </c>
      <c r="T110" s="25">
        <f>S110/O110</f>
        <v>0.56999999999999995</v>
      </c>
      <c r="U110" s="23">
        <f t="shared" ref="U110" si="136">IF(T110&gt;100%,100%,T110)</f>
        <v>0.56999999999999995</v>
      </c>
      <c r="V110" s="72">
        <v>0.75</v>
      </c>
      <c r="W110" s="25">
        <f>V110/O110</f>
        <v>0.75</v>
      </c>
      <c r="X110" s="23">
        <f t="shared" ref="X110" si="137">IF(W110&gt;100%,100%,W110)</f>
        <v>0.75</v>
      </c>
      <c r="Y110" s="262">
        <v>1</v>
      </c>
      <c r="Z110" s="72">
        <f>Y110/O110</f>
        <v>1</v>
      </c>
      <c r="AA110" s="335">
        <f t="shared" ref="AA110" si="138">IF(Z110&gt;100%,100%,Z110)</f>
        <v>1</v>
      </c>
      <c r="AB110" s="38" t="s">
        <v>147</v>
      </c>
      <c r="AC110" s="38" t="s">
        <v>147</v>
      </c>
      <c r="AD110" s="38" t="s">
        <v>147</v>
      </c>
      <c r="AE110" s="38" t="s">
        <v>147</v>
      </c>
      <c r="AF110" s="154" t="s">
        <v>147</v>
      </c>
      <c r="AG110" s="154" t="s">
        <v>147</v>
      </c>
      <c r="AH110" s="38" t="s">
        <v>147</v>
      </c>
      <c r="AI110" s="38" t="s">
        <v>147</v>
      </c>
      <c r="AJ110" s="38" t="s">
        <v>147</v>
      </c>
      <c r="AK110" s="38" t="s">
        <v>147</v>
      </c>
      <c r="AL110" s="38" t="s">
        <v>147</v>
      </c>
      <c r="AM110" s="38" t="s">
        <v>147</v>
      </c>
      <c r="AN110" s="202" t="s">
        <v>147</v>
      </c>
    </row>
    <row r="111" spans="1:40" ht="24" x14ac:dyDescent="0.3">
      <c r="A111" s="85" t="s">
        <v>595</v>
      </c>
      <c r="B111" s="18" t="s">
        <v>19</v>
      </c>
      <c r="C111" s="18">
        <v>363</v>
      </c>
      <c r="D111" s="50" t="s">
        <v>81</v>
      </c>
      <c r="E111" s="50" t="s">
        <v>82</v>
      </c>
      <c r="F111" s="18">
        <v>31</v>
      </c>
      <c r="G111" s="47" t="s">
        <v>575</v>
      </c>
      <c r="H111" s="47" t="s">
        <v>576</v>
      </c>
      <c r="I111" s="47">
        <v>67</v>
      </c>
      <c r="J111" s="19" t="s">
        <v>596</v>
      </c>
      <c r="K111" s="19" t="s">
        <v>597</v>
      </c>
      <c r="L111" s="19" t="s">
        <v>598</v>
      </c>
      <c r="M111" s="19" t="s">
        <v>599</v>
      </c>
      <c r="N111" s="20" t="s">
        <v>87</v>
      </c>
      <c r="O111" s="48" t="s">
        <v>119</v>
      </c>
      <c r="P111" s="22">
        <v>5</v>
      </c>
      <c r="Q111" s="32" t="s">
        <v>119</v>
      </c>
      <c r="R111" s="23">
        <f>IF(AND(P111&gt;0,Q111="(por demanda)"),100%,0%)</f>
        <v>1</v>
      </c>
      <c r="S111" s="24">
        <v>13</v>
      </c>
      <c r="T111" s="32" t="s">
        <v>119</v>
      </c>
      <c r="U111" s="23">
        <f>IF(AND(S111&gt;0,T111="(por demanda)"),100%,0%)</f>
        <v>1</v>
      </c>
      <c r="V111" s="24">
        <v>16</v>
      </c>
      <c r="W111" s="32" t="s">
        <v>119</v>
      </c>
      <c r="X111" s="23">
        <f>IF(AND(V111&gt;0,W111="(por demanda)"),100%,0%)</f>
        <v>1</v>
      </c>
      <c r="Y111" s="259">
        <v>22</v>
      </c>
      <c r="Z111" s="32" t="s">
        <v>119</v>
      </c>
      <c r="AA111" s="335">
        <f>IF(AND(Y111&gt;0,Z111="(por demanda)"),100%,0%)</f>
        <v>1</v>
      </c>
      <c r="AB111" s="38" t="s">
        <v>147</v>
      </c>
      <c r="AC111" s="38" t="s">
        <v>147</v>
      </c>
      <c r="AD111" s="38" t="s">
        <v>147</v>
      </c>
      <c r="AE111" s="38" t="s">
        <v>147</v>
      </c>
      <c r="AF111" s="154" t="s">
        <v>147</v>
      </c>
      <c r="AG111" s="154" t="s">
        <v>147</v>
      </c>
      <c r="AH111" s="38" t="s">
        <v>147</v>
      </c>
      <c r="AI111" s="38" t="s">
        <v>147</v>
      </c>
      <c r="AJ111" s="38" t="s">
        <v>147</v>
      </c>
      <c r="AK111" s="38" t="s">
        <v>147</v>
      </c>
      <c r="AL111" s="38" t="s">
        <v>147</v>
      </c>
      <c r="AM111" s="38" t="s">
        <v>147</v>
      </c>
      <c r="AN111" s="202" t="s">
        <v>147</v>
      </c>
    </row>
    <row r="112" spans="1:40" ht="72" x14ac:dyDescent="0.3">
      <c r="A112" s="85">
        <v>1</v>
      </c>
      <c r="B112" s="18" t="s">
        <v>21</v>
      </c>
      <c r="C112" s="18">
        <v>364</v>
      </c>
      <c r="D112" s="31" t="s">
        <v>94</v>
      </c>
      <c r="E112" s="31" t="s">
        <v>600</v>
      </c>
      <c r="F112" s="18">
        <v>9</v>
      </c>
      <c r="G112" s="31" t="s">
        <v>601</v>
      </c>
      <c r="H112" s="31" t="s">
        <v>602</v>
      </c>
      <c r="I112" s="31">
        <v>1</v>
      </c>
      <c r="J112" s="19" t="s">
        <v>603</v>
      </c>
      <c r="K112" s="19" t="s">
        <v>310</v>
      </c>
      <c r="L112" s="19" t="s">
        <v>604</v>
      </c>
      <c r="M112" s="19" t="s">
        <v>605</v>
      </c>
      <c r="N112" s="20" t="s">
        <v>112</v>
      </c>
      <c r="O112" s="46">
        <v>66935</v>
      </c>
      <c r="P112" s="22">
        <v>67353</v>
      </c>
      <c r="Q112" s="23">
        <f>P112/O112</f>
        <v>1.0062448644207067</v>
      </c>
      <c r="R112" s="23">
        <f t="shared" ref="R112:R113" si="139">IF(Q112&gt;100%,100%,Q112)</f>
        <v>1</v>
      </c>
      <c r="S112" s="159">
        <v>68588</v>
      </c>
      <c r="T112" s="25">
        <f>S112/O112</f>
        <v>1.0246956002091581</v>
      </c>
      <c r="U112" s="23">
        <f t="shared" ref="U112:U113" si="140">IF(T112&gt;100%,100%,T112)</f>
        <v>1</v>
      </c>
      <c r="V112" s="24">
        <v>68588</v>
      </c>
      <c r="W112" s="25">
        <f>V112/O112</f>
        <v>1.0246956002091581</v>
      </c>
      <c r="X112" s="23">
        <f t="shared" ref="X112:X113" si="141">IF(W112&gt;100%,100%,W112)</f>
        <v>1</v>
      </c>
      <c r="Y112" s="244">
        <v>68588</v>
      </c>
      <c r="Z112" s="72">
        <f>Y112/O112</f>
        <v>1.0246956002091581</v>
      </c>
      <c r="AA112" s="335">
        <f t="shared" ref="AA112:AA113" si="142">IF(Z112&gt;100%,100%,Z112)</f>
        <v>1</v>
      </c>
      <c r="AB112" s="33">
        <v>13886002287</v>
      </c>
      <c r="AC112" s="88">
        <v>15373118723</v>
      </c>
      <c r="AD112" s="88">
        <v>7669160194</v>
      </c>
      <c r="AE112" s="23">
        <f t="shared" ref="AE112:AE128" si="143">AD112/AC112</f>
        <v>0.49886820834383017</v>
      </c>
      <c r="AF112" s="165">
        <v>15327134733</v>
      </c>
      <c r="AG112" s="165">
        <v>13762317610</v>
      </c>
      <c r="AH112" s="72">
        <f t="shared" ref="AH112:AH121" si="144">AG112/AF112</f>
        <v>0.89790543697440861</v>
      </c>
      <c r="AI112" s="165">
        <v>15553785138</v>
      </c>
      <c r="AJ112" s="165">
        <v>14495691990</v>
      </c>
      <c r="AK112" s="25">
        <f t="shared" ref="AK112:AK123" si="145">AJ112/AI112</f>
        <v>0.93197198375751411</v>
      </c>
      <c r="AL112" s="242">
        <v>15272356386.888538</v>
      </c>
      <c r="AM112" s="242">
        <v>15228448766.761429</v>
      </c>
      <c r="AN112" s="245">
        <f>AM112/AL112</f>
        <v>0.99712502648479284</v>
      </c>
    </row>
    <row r="113" spans="1:40" ht="36" x14ac:dyDescent="0.3">
      <c r="A113" s="85">
        <v>2</v>
      </c>
      <c r="B113" s="18" t="s">
        <v>21</v>
      </c>
      <c r="C113" s="18">
        <v>365</v>
      </c>
      <c r="D113" s="31" t="s">
        <v>94</v>
      </c>
      <c r="E113" s="31" t="s">
        <v>458</v>
      </c>
      <c r="F113" s="18">
        <v>6</v>
      </c>
      <c r="G113" s="31" t="s">
        <v>606</v>
      </c>
      <c r="H113" s="31" t="s">
        <v>607</v>
      </c>
      <c r="I113" s="31">
        <v>2</v>
      </c>
      <c r="J113" s="19" t="s">
        <v>608</v>
      </c>
      <c r="K113" s="19" t="s">
        <v>104</v>
      </c>
      <c r="L113" s="19" t="s">
        <v>609</v>
      </c>
      <c r="M113" s="19" t="s">
        <v>610</v>
      </c>
      <c r="N113" s="20" t="s">
        <v>112</v>
      </c>
      <c r="O113" s="46">
        <v>64611</v>
      </c>
      <c r="P113" s="22">
        <v>67353</v>
      </c>
      <c r="Q113" s="23">
        <f>P113/O113</f>
        <v>1.0424385940474532</v>
      </c>
      <c r="R113" s="23">
        <f t="shared" si="139"/>
        <v>1</v>
      </c>
      <c r="S113" s="159">
        <v>68588</v>
      </c>
      <c r="T113" s="25">
        <f>S113/O113</f>
        <v>1.0615529863335964</v>
      </c>
      <c r="U113" s="23">
        <f t="shared" si="140"/>
        <v>1</v>
      </c>
      <c r="V113" s="24">
        <v>68588</v>
      </c>
      <c r="W113" s="25">
        <f>V113/O113</f>
        <v>1.0615529863335964</v>
      </c>
      <c r="X113" s="23">
        <f t="shared" si="141"/>
        <v>1</v>
      </c>
      <c r="Y113" s="244">
        <v>68588</v>
      </c>
      <c r="Z113" s="72">
        <f>Y113/O113</f>
        <v>1.0615529863335964</v>
      </c>
      <c r="AA113" s="335">
        <f t="shared" si="142"/>
        <v>1</v>
      </c>
      <c r="AB113" s="33">
        <v>36328330004</v>
      </c>
      <c r="AC113" s="88">
        <v>36564520678</v>
      </c>
      <c r="AD113" s="88">
        <v>16627084329</v>
      </c>
      <c r="AE113" s="23">
        <f t="shared" si="143"/>
        <v>0.45473273054565488</v>
      </c>
      <c r="AF113" s="165">
        <v>37014406947</v>
      </c>
      <c r="AG113" s="165">
        <v>32469141498</v>
      </c>
      <c r="AH113" s="72">
        <f t="shared" si="144"/>
        <v>0.87720280226269054</v>
      </c>
      <c r="AI113" s="165">
        <v>35267322554</v>
      </c>
      <c r="AJ113" s="165">
        <v>32890846951</v>
      </c>
      <c r="AK113" s="25">
        <f t="shared" si="145"/>
        <v>0.93261536655182065</v>
      </c>
      <c r="AL113" s="242">
        <v>35996629377.156189</v>
      </c>
      <c r="AM113" s="242">
        <v>35965025149.851929</v>
      </c>
      <c r="AN113" s="245">
        <f t="shared" ref="AN113:AN122" si="146">AM113/AL113</f>
        <v>0.99912202259347327</v>
      </c>
    </row>
    <row r="114" spans="1:40" ht="36" x14ac:dyDescent="0.3">
      <c r="A114" s="85">
        <v>3</v>
      </c>
      <c r="B114" s="18" t="s">
        <v>21</v>
      </c>
      <c r="C114" s="18">
        <v>366</v>
      </c>
      <c r="D114" s="31" t="s">
        <v>94</v>
      </c>
      <c r="E114" s="31" t="s">
        <v>600</v>
      </c>
      <c r="F114" s="18">
        <v>9</v>
      </c>
      <c r="G114" s="31" t="s">
        <v>606</v>
      </c>
      <c r="H114" s="31" t="s">
        <v>611</v>
      </c>
      <c r="I114" s="31">
        <v>3</v>
      </c>
      <c r="J114" s="19" t="s">
        <v>612</v>
      </c>
      <c r="K114" s="19" t="s">
        <v>104</v>
      </c>
      <c r="L114" s="19" t="s">
        <v>613</v>
      </c>
      <c r="M114" s="19" t="s">
        <v>614</v>
      </c>
      <c r="N114" s="20" t="s">
        <v>112</v>
      </c>
      <c r="O114" s="46" t="s">
        <v>119</v>
      </c>
      <c r="P114" s="22">
        <v>3178</v>
      </c>
      <c r="Q114" s="32" t="s">
        <v>119</v>
      </c>
      <c r="R114" s="23">
        <f t="shared" ref="R114:R119" si="147">IF(AND(P114&gt;0,Q114="(por demanda)"),100%,0%)</f>
        <v>1</v>
      </c>
      <c r="S114" s="159">
        <v>10089</v>
      </c>
      <c r="T114" s="32" t="s">
        <v>119</v>
      </c>
      <c r="U114" s="23">
        <f t="shared" ref="U114:U119" si="148">IF(AND(S114&gt;0,T114="(por demanda)"),100%,0%)</f>
        <v>1</v>
      </c>
      <c r="V114" s="24">
        <v>11852</v>
      </c>
      <c r="W114" s="32" t="s">
        <v>119</v>
      </c>
      <c r="X114" s="23">
        <f t="shared" ref="X114:X119" si="149">IF(AND(V114&gt;0,W114="(por demanda)"),100%,0%)</f>
        <v>1</v>
      </c>
      <c r="Y114" s="244">
        <v>12945</v>
      </c>
      <c r="Z114" s="32" t="s">
        <v>119</v>
      </c>
      <c r="AA114" s="335">
        <f t="shared" ref="AA114:AA119" si="150">IF(AND(Y114&gt;0,Z114="(por demanda)"),100%,0%)</f>
        <v>1</v>
      </c>
      <c r="AB114" s="33">
        <v>13856482886</v>
      </c>
      <c r="AC114" s="88">
        <v>13943014743</v>
      </c>
      <c r="AD114" s="88">
        <v>3312044543</v>
      </c>
      <c r="AE114" s="23">
        <f t="shared" si="143"/>
        <v>0.23754149328880186</v>
      </c>
      <c r="AF114" s="165">
        <v>14083919396</v>
      </c>
      <c r="AG114" s="165">
        <v>9674385905</v>
      </c>
      <c r="AH114" s="72">
        <f t="shared" si="144"/>
        <v>0.68691005912371528</v>
      </c>
      <c r="AI114" s="165">
        <v>13210377199</v>
      </c>
      <c r="AJ114" s="165">
        <v>10034575429</v>
      </c>
      <c r="AK114" s="25">
        <f t="shared" si="145"/>
        <v>0.75959794923642288</v>
      </c>
      <c r="AL114" s="242">
        <v>12012037396.296465</v>
      </c>
      <c r="AM114" s="242">
        <v>11946725236.575798</v>
      </c>
      <c r="AN114" s="245">
        <f t="shared" si="146"/>
        <v>0.99456277419342665</v>
      </c>
    </row>
    <row r="115" spans="1:40" ht="84" x14ac:dyDescent="0.3">
      <c r="A115" s="85">
        <v>4</v>
      </c>
      <c r="B115" s="18" t="s">
        <v>21</v>
      </c>
      <c r="C115" s="18">
        <v>367</v>
      </c>
      <c r="D115" s="31" t="s">
        <v>94</v>
      </c>
      <c r="E115" s="31" t="s">
        <v>600</v>
      </c>
      <c r="F115" s="18">
        <v>9</v>
      </c>
      <c r="G115" s="31" t="s">
        <v>615</v>
      </c>
      <c r="H115" s="31" t="s">
        <v>616</v>
      </c>
      <c r="I115" s="31">
        <v>4</v>
      </c>
      <c r="J115" s="19" t="s">
        <v>617</v>
      </c>
      <c r="K115" s="19" t="s">
        <v>104</v>
      </c>
      <c r="L115" s="19" t="s">
        <v>618</v>
      </c>
      <c r="M115" s="19" t="s">
        <v>619</v>
      </c>
      <c r="N115" s="20" t="s">
        <v>112</v>
      </c>
      <c r="O115" s="46" t="s">
        <v>119</v>
      </c>
      <c r="P115" s="22">
        <v>41923</v>
      </c>
      <c r="Q115" s="32" t="s">
        <v>119</v>
      </c>
      <c r="R115" s="23">
        <f t="shared" si="147"/>
        <v>1</v>
      </c>
      <c r="S115" s="159">
        <v>38727</v>
      </c>
      <c r="T115" s="32" t="s">
        <v>119</v>
      </c>
      <c r="U115" s="23">
        <f t="shared" si="148"/>
        <v>1</v>
      </c>
      <c r="V115" s="24">
        <v>38727</v>
      </c>
      <c r="W115" s="32" t="s">
        <v>119</v>
      </c>
      <c r="X115" s="23">
        <f t="shared" si="149"/>
        <v>1</v>
      </c>
      <c r="Y115" s="244">
        <v>41211</v>
      </c>
      <c r="Z115" s="32" t="s">
        <v>119</v>
      </c>
      <c r="AA115" s="335">
        <f t="shared" si="150"/>
        <v>1</v>
      </c>
      <c r="AB115" s="33">
        <v>675181000</v>
      </c>
      <c r="AC115" s="88">
        <v>675181000</v>
      </c>
      <c r="AD115" s="88">
        <v>253299860</v>
      </c>
      <c r="AE115" s="23">
        <f t="shared" si="143"/>
        <v>0.37515845380720131</v>
      </c>
      <c r="AF115" s="165">
        <v>672027537</v>
      </c>
      <c r="AG115" s="165">
        <v>672027537</v>
      </c>
      <c r="AH115" s="72">
        <f t="shared" si="144"/>
        <v>1</v>
      </c>
      <c r="AI115" s="165">
        <v>672027537</v>
      </c>
      <c r="AJ115" s="165">
        <v>672027537</v>
      </c>
      <c r="AK115" s="25">
        <f t="shared" si="145"/>
        <v>1</v>
      </c>
      <c r="AL115" s="242">
        <v>662316399</v>
      </c>
      <c r="AM115" s="242">
        <v>662284126</v>
      </c>
      <c r="AN115" s="245">
        <f t="shared" si="146"/>
        <v>0.9999512725337184</v>
      </c>
    </row>
    <row r="116" spans="1:40" ht="96" x14ac:dyDescent="0.3">
      <c r="A116" s="85">
        <v>5</v>
      </c>
      <c r="B116" s="18" t="s">
        <v>21</v>
      </c>
      <c r="C116" s="18">
        <v>368</v>
      </c>
      <c r="D116" s="31" t="s">
        <v>94</v>
      </c>
      <c r="E116" s="31" t="s">
        <v>600</v>
      </c>
      <c r="F116" s="18">
        <v>9</v>
      </c>
      <c r="G116" s="31" t="s">
        <v>620</v>
      </c>
      <c r="H116" s="31" t="s">
        <v>621</v>
      </c>
      <c r="I116" s="31">
        <v>5</v>
      </c>
      <c r="J116" s="19" t="s">
        <v>622</v>
      </c>
      <c r="K116" s="19" t="s">
        <v>104</v>
      </c>
      <c r="L116" s="19" t="s">
        <v>623</v>
      </c>
      <c r="M116" s="19" t="s">
        <v>624</v>
      </c>
      <c r="N116" s="20" t="s">
        <v>112</v>
      </c>
      <c r="O116" s="46" t="s">
        <v>119</v>
      </c>
      <c r="P116" s="22">
        <v>990</v>
      </c>
      <c r="Q116" s="32" t="s">
        <v>119</v>
      </c>
      <c r="R116" s="23">
        <f t="shared" si="147"/>
        <v>1</v>
      </c>
      <c r="S116" s="159">
        <v>990</v>
      </c>
      <c r="T116" s="32" t="s">
        <v>119</v>
      </c>
      <c r="U116" s="23">
        <f t="shared" si="148"/>
        <v>1</v>
      </c>
      <c r="V116" s="24">
        <v>1158</v>
      </c>
      <c r="W116" s="32" t="s">
        <v>119</v>
      </c>
      <c r="X116" s="23">
        <f t="shared" si="149"/>
        <v>1</v>
      </c>
      <c r="Y116" s="244">
        <v>1158</v>
      </c>
      <c r="Z116" s="32" t="s">
        <v>119</v>
      </c>
      <c r="AA116" s="335">
        <f t="shared" si="150"/>
        <v>1</v>
      </c>
      <c r="AB116" s="33">
        <v>1057188623</v>
      </c>
      <c r="AC116" s="88">
        <v>941880692</v>
      </c>
      <c r="AD116" s="88">
        <v>74105101</v>
      </c>
      <c r="AE116" s="23">
        <f t="shared" si="143"/>
        <v>7.8677800308916412E-2</v>
      </c>
      <c r="AF116" s="165">
        <v>941880692</v>
      </c>
      <c r="AG116" s="165">
        <v>928845109</v>
      </c>
      <c r="AH116" s="72">
        <f t="shared" si="144"/>
        <v>0.98616004860199424</v>
      </c>
      <c r="AI116" s="165">
        <v>928969706</v>
      </c>
      <c r="AJ116" s="165">
        <v>928858759</v>
      </c>
      <c r="AK116" s="25">
        <f t="shared" si="145"/>
        <v>0.99988056984067031</v>
      </c>
      <c r="AL116" s="242">
        <v>928969705.91477633</v>
      </c>
      <c r="AM116" s="242">
        <v>928969275.66367602</v>
      </c>
      <c r="AN116" s="245">
        <f t="shared" si="146"/>
        <v>0.99999953685131215</v>
      </c>
    </row>
    <row r="117" spans="1:40" ht="84" x14ac:dyDescent="0.3">
      <c r="A117" s="85">
        <v>6</v>
      </c>
      <c r="B117" s="18" t="s">
        <v>21</v>
      </c>
      <c r="C117" s="18">
        <v>369</v>
      </c>
      <c r="D117" s="31" t="s">
        <v>94</v>
      </c>
      <c r="E117" s="31" t="s">
        <v>600</v>
      </c>
      <c r="F117" s="18">
        <v>9</v>
      </c>
      <c r="G117" s="31" t="s">
        <v>625</v>
      </c>
      <c r="H117" s="31" t="s">
        <v>626</v>
      </c>
      <c r="I117" s="31">
        <v>7</v>
      </c>
      <c r="J117" s="19" t="s">
        <v>627</v>
      </c>
      <c r="K117" s="19" t="s">
        <v>104</v>
      </c>
      <c r="L117" s="19" t="s">
        <v>628</v>
      </c>
      <c r="M117" s="19" t="s">
        <v>629</v>
      </c>
      <c r="N117" s="20" t="s">
        <v>112</v>
      </c>
      <c r="O117" s="46" t="s">
        <v>119</v>
      </c>
      <c r="P117" s="22">
        <v>3130</v>
      </c>
      <c r="Q117" s="32" t="s">
        <v>119</v>
      </c>
      <c r="R117" s="23">
        <f t="shared" si="147"/>
        <v>1</v>
      </c>
      <c r="S117" s="159">
        <v>3114</v>
      </c>
      <c r="T117" s="32" t="s">
        <v>119</v>
      </c>
      <c r="U117" s="23">
        <f t="shared" si="148"/>
        <v>1</v>
      </c>
      <c r="V117" s="24">
        <v>3402</v>
      </c>
      <c r="W117" s="32" t="s">
        <v>119</v>
      </c>
      <c r="X117" s="23">
        <f t="shared" si="149"/>
        <v>1</v>
      </c>
      <c r="Y117" s="244">
        <v>3402</v>
      </c>
      <c r="Z117" s="32" t="s">
        <v>119</v>
      </c>
      <c r="AA117" s="335">
        <f t="shared" si="150"/>
        <v>1</v>
      </c>
      <c r="AB117" s="33">
        <v>1542954381</v>
      </c>
      <c r="AC117" s="88">
        <v>1552150165</v>
      </c>
      <c r="AD117" s="88">
        <v>727959631</v>
      </c>
      <c r="AE117" s="23">
        <f t="shared" si="143"/>
        <v>0.46900077545009955</v>
      </c>
      <c r="AF117" s="165">
        <v>1561840947</v>
      </c>
      <c r="AG117" s="165">
        <v>1545114388</v>
      </c>
      <c r="AH117" s="72">
        <f t="shared" si="144"/>
        <v>0.98929048503170025</v>
      </c>
      <c r="AI117" s="165">
        <v>1545114388</v>
      </c>
      <c r="AJ117" s="165">
        <v>1545114388</v>
      </c>
      <c r="AK117" s="25">
        <f t="shared" si="145"/>
        <v>1</v>
      </c>
      <c r="AL117" s="242">
        <v>1528223018.5330377</v>
      </c>
      <c r="AM117" s="242">
        <v>1528213013.3400981</v>
      </c>
      <c r="AN117" s="245">
        <f t="shared" si="146"/>
        <v>0.999993453054418</v>
      </c>
    </row>
    <row r="118" spans="1:40" ht="72" x14ac:dyDescent="0.3">
      <c r="A118" s="85">
        <v>7</v>
      </c>
      <c r="B118" s="18" t="s">
        <v>21</v>
      </c>
      <c r="C118" s="18">
        <v>370</v>
      </c>
      <c r="D118" s="31" t="s">
        <v>94</v>
      </c>
      <c r="E118" s="31" t="s">
        <v>600</v>
      </c>
      <c r="F118" s="18">
        <v>9</v>
      </c>
      <c r="G118" s="31" t="s">
        <v>625</v>
      </c>
      <c r="H118" s="31" t="s">
        <v>630</v>
      </c>
      <c r="I118" s="31">
        <v>8</v>
      </c>
      <c r="J118" s="19" t="s">
        <v>631</v>
      </c>
      <c r="K118" s="19" t="s">
        <v>310</v>
      </c>
      <c r="L118" s="19" t="s">
        <v>628</v>
      </c>
      <c r="M118" s="19" t="s">
        <v>632</v>
      </c>
      <c r="N118" s="20" t="s">
        <v>112</v>
      </c>
      <c r="O118" s="46" t="s">
        <v>119</v>
      </c>
      <c r="P118" s="22">
        <v>11458</v>
      </c>
      <c r="Q118" s="32" t="s">
        <v>119</v>
      </c>
      <c r="R118" s="23">
        <f t="shared" si="147"/>
        <v>1</v>
      </c>
      <c r="S118" s="159">
        <v>7574</v>
      </c>
      <c r="T118" s="32" t="s">
        <v>119</v>
      </c>
      <c r="U118" s="23">
        <f t="shared" si="148"/>
        <v>1</v>
      </c>
      <c r="V118" s="24">
        <v>7089</v>
      </c>
      <c r="W118" s="32" t="s">
        <v>119</v>
      </c>
      <c r="X118" s="23">
        <f t="shared" si="149"/>
        <v>1</v>
      </c>
      <c r="Y118" s="244">
        <v>7089</v>
      </c>
      <c r="Z118" s="32" t="s">
        <v>119</v>
      </c>
      <c r="AA118" s="335">
        <f t="shared" si="150"/>
        <v>1</v>
      </c>
      <c r="AB118" s="33">
        <v>922809272</v>
      </c>
      <c r="AC118" s="88">
        <v>920998500</v>
      </c>
      <c r="AD118" s="88">
        <v>271956848</v>
      </c>
      <c r="AE118" s="23">
        <f t="shared" si="143"/>
        <v>0.29528478928032997</v>
      </c>
      <c r="AF118" s="165">
        <v>930390437</v>
      </c>
      <c r="AG118" s="165">
        <v>926083147</v>
      </c>
      <c r="AH118" s="72">
        <f t="shared" si="144"/>
        <v>0.99537044897635807</v>
      </c>
      <c r="AI118" s="165">
        <v>926083147</v>
      </c>
      <c r="AJ118" s="165">
        <v>926083147</v>
      </c>
      <c r="AK118" s="25">
        <f t="shared" si="145"/>
        <v>1</v>
      </c>
      <c r="AL118" s="242">
        <v>926054418.25601506</v>
      </c>
      <c r="AM118" s="242">
        <v>926052043.2951293</v>
      </c>
      <c r="AN118" s="245">
        <f t="shared" si="146"/>
        <v>0.99999743539813757</v>
      </c>
    </row>
    <row r="119" spans="1:40" ht="48" x14ac:dyDescent="0.3">
      <c r="A119" s="85">
        <v>8</v>
      </c>
      <c r="B119" s="18" t="s">
        <v>21</v>
      </c>
      <c r="C119" s="18">
        <v>371</v>
      </c>
      <c r="D119" s="31" t="s">
        <v>94</v>
      </c>
      <c r="E119" s="31" t="s">
        <v>600</v>
      </c>
      <c r="F119" s="18">
        <v>9</v>
      </c>
      <c r="G119" s="31" t="s">
        <v>633</v>
      </c>
      <c r="H119" s="31" t="s">
        <v>634</v>
      </c>
      <c r="I119" s="31">
        <v>106</v>
      </c>
      <c r="J119" s="19" t="s">
        <v>635</v>
      </c>
      <c r="K119" s="19" t="s">
        <v>104</v>
      </c>
      <c r="L119" s="19" t="s">
        <v>618</v>
      </c>
      <c r="M119" s="19" t="s">
        <v>636</v>
      </c>
      <c r="N119" s="20" t="s">
        <v>112</v>
      </c>
      <c r="O119" s="46" t="s">
        <v>119</v>
      </c>
      <c r="P119" s="22">
        <v>0</v>
      </c>
      <c r="Q119" s="32" t="s">
        <v>119</v>
      </c>
      <c r="R119" s="23">
        <f t="shared" si="147"/>
        <v>0</v>
      </c>
      <c r="S119" s="159">
        <v>5400</v>
      </c>
      <c r="T119" s="32" t="s">
        <v>119</v>
      </c>
      <c r="U119" s="23">
        <f t="shared" si="148"/>
        <v>1</v>
      </c>
      <c r="V119" s="24">
        <v>5400</v>
      </c>
      <c r="W119" s="32" t="s">
        <v>119</v>
      </c>
      <c r="X119" s="23">
        <f t="shared" si="149"/>
        <v>1</v>
      </c>
      <c r="Y119" s="244">
        <v>5400</v>
      </c>
      <c r="Z119" s="32" t="s">
        <v>119</v>
      </c>
      <c r="AA119" s="335">
        <f t="shared" si="150"/>
        <v>1</v>
      </c>
      <c r="AB119" s="33">
        <v>96626591</v>
      </c>
      <c r="AC119" s="88">
        <v>61977500</v>
      </c>
      <c r="AD119" s="88">
        <v>11033883</v>
      </c>
      <c r="AE119" s="23">
        <f t="shared" si="143"/>
        <v>0.17803046266790368</v>
      </c>
      <c r="AF119" s="165">
        <v>424385444</v>
      </c>
      <c r="AG119" s="165">
        <v>371051799</v>
      </c>
      <c r="AH119" s="72">
        <f t="shared" si="144"/>
        <v>0.87432734615657548</v>
      </c>
      <c r="AI119" s="165">
        <v>406075509</v>
      </c>
      <c r="AJ119" s="165">
        <v>405463266</v>
      </c>
      <c r="AK119" s="218">
        <f t="shared" si="145"/>
        <v>0.99849229272282958</v>
      </c>
      <c r="AL119" s="242">
        <v>404879021.27056986</v>
      </c>
      <c r="AM119" s="242">
        <v>404876555.8783204</v>
      </c>
      <c r="AN119" s="245">
        <f t="shared" si="146"/>
        <v>0.99999391079280486</v>
      </c>
    </row>
    <row r="120" spans="1:40" ht="24" x14ac:dyDescent="0.3">
      <c r="A120" s="85">
        <v>9</v>
      </c>
      <c r="B120" s="18" t="s">
        <v>21</v>
      </c>
      <c r="C120" s="18">
        <v>372</v>
      </c>
      <c r="D120" s="31" t="s">
        <v>94</v>
      </c>
      <c r="E120" s="31" t="s">
        <v>600</v>
      </c>
      <c r="F120" s="18">
        <v>9</v>
      </c>
      <c r="G120" s="31" t="s">
        <v>637</v>
      </c>
      <c r="H120" s="31" t="s">
        <v>475</v>
      </c>
      <c r="I120" s="31">
        <v>10</v>
      </c>
      <c r="J120" s="19" t="s">
        <v>638</v>
      </c>
      <c r="K120" s="19" t="s">
        <v>104</v>
      </c>
      <c r="L120" s="19" t="s">
        <v>639</v>
      </c>
      <c r="M120" s="19" t="s">
        <v>640</v>
      </c>
      <c r="N120" s="20" t="s">
        <v>112</v>
      </c>
      <c r="O120" s="46">
        <v>66935</v>
      </c>
      <c r="P120" s="22">
        <v>67535</v>
      </c>
      <c r="Q120" s="23">
        <f t="shared" ref="Q120:Q128" si="151">P120/O120</f>
        <v>1.00896392022111</v>
      </c>
      <c r="R120" s="23">
        <f t="shared" ref="R120:R128" si="152">IF(Q120&gt;100%,100%,Q120)</f>
        <v>1</v>
      </c>
      <c r="S120" s="159">
        <v>67353</v>
      </c>
      <c r="T120" s="25">
        <f t="shared" ref="T120:T128" si="153">S120/O120</f>
        <v>1.0062448644207067</v>
      </c>
      <c r="U120" s="23">
        <f t="shared" ref="U120:U128" si="154">IF(T120&gt;100%,100%,T120)</f>
        <v>1</v>
      </c>
      <c r="V120" s="24">
        <v>68588</v>
      </c>
      <c r="W120" s="25">
        <f t="shared" ref="W120:W128" si="155">V120/O120</f>
        <v>1.0246956002091581</v>
      </c>
      <c r="X120" s="23">
        <f t="shared" ref="X120:X128" si="156">IF(W120&gt;100%,100%,W120)</f>
        <v>1</v>
      </c>
      <c r="Y120" s="244">
        <v>68588</v>
      </c>
      <c r="Z120" s="72">
        <f t="shared" ref="Z120:Z128" si="157">Y120/O120</f>
        <v>1.0246956002091581</v>
      </c>
      <c r="AA120" s="335">
        <f t="shared" ref="AA120:AA128" si="158">IF(Z120&gt;100%,100%,Z120)</f>
        <v>1</v>
      </c>
      <c r="AB120" s="33">
        <v>269690492359</v>
      </c>
      <c r="AC120" s="88">
        <v>274839982363</v>
      </c>
      <c r="AD120" s="88">
        <v>68045739036</v>
      </c>
      <c r="AE120" s="23">
        <f t="shared" si="143"/>
        <v>0.24758311527660967</v>
      </c>
      <c r="AF120" s="165">
        <v>277259357275</v>
      </c>
      <c r="AG120" s="165">
        <v>131905784422</v>
      </c>
      <c r="AH120" s="72">
        <f t="shared" si="144"/>
        <v>0.47574872032603432</v>
      </c>
      <c r="AI120" s="165">
        <v>279825890549</v>
      </c>
      <c r="AJ120" s="165">
        <v>190490203504</v>
      </c>
      <c r="AK120" s="25">
        <f t="shared" si="145"/>
        <v>0.68074545614871718</v>
      </c>
      <c r="AL120" s="242">
        <v>279587714397.6983</v>
      </c>
      <c r="AM120" s="242">
        <v>278855161264.98859</v>
      </c>
      <c r="AN120" s="245">
        <f t="shared" si="146"/>
        <v>0.99737988082098739</v>
      </c>
    </row>
    <row r="121" spans="1:40" ht="48" x14ac:dyDescent="0.3">
      <c r="A121" s="85">
        <v>10</v>
      </c>
      <c r="B121" s="18" t="s">
        <v>21</v>
      </c>
      <c r="C121" s="18">
        <v>373</v>
      </c>
      <c r="D121" s="31" t="s">
        <v>159</v>
      </c>
      <c r="E121" s="31" t="s">
        <v>160</v>
      </c>
      <c r="F121" s="18">
        <v>20</v>
      </c>
      <c r="G121" s="31" t="s">
        <v>641</v>
      </c>
      <c r="H121" s="31" t="s">
        <v>642</v>
      </c>
      <c r="I121" s="31">
        <v>15</v>
      </c>
      <c r="J121" s="19" t="s">
        <v>643</v>
      </c>
      <c r="K121" s="19" t="s">
        <v>644</v>
      </c>
      <c r="L121" s="19" t="s">
        <v>645</v>
      </c>
      <c r="M121" s="19" t="s">
        <v>646</v>
      </c>
      <c r="N121" s="20" t="s">
        <v>112</v>
      </c>
      <c r="O121" s="46">
        <v>363</v>
      </c>
      <c r="P121" s="22">
        <v>342</v>
      </c>
      <c r="Q121" s="23">
        <f t="shared" si="151"/>
        <v>0.94214876033057848</v>
      </c>
      <c r="R121" s="23">
        <f t="shared" si="152"/>
        <v>0.94214876033057848</v>
      </c>
      <c r="S121" s="159">
        <v>360</v>
      </c>
      <c r="T121" s="25">
        <f t="shared" si="153"/>
        <v>0.99173553719008267</v>
      </c>
      <c r="U121" s="23">
        <f t="shared" si="154"/>
        <v>0.99173553719008267</v>
      </c>
      <c r="V121" s="24">
        <v>360</v>
      </c>
      <c r="W121" s="25">
        <f t="shared" si="155"/>
        <v>0.99173553719008267</v>
      </c>
      <c r="X121" s="23">
        <f t="shared" si="156"/>
        <v>0.99173553719008267</v>
      </c>
      <c r="Y121" s="244">
        <v>360</v>
      </c>
      <c r="Z121" s="72">
        <f t="shared" si="157"/>
        <v>0.99173553719008267</v>
      </c>
      <c r="AA121" s="335">
        <f t="shared" si="158"/>
        <v>0.99173553719008267</v>
      </c>
      <c r="AB121" s="33">
        <v>2414460750</v>
      </c>
      <c r="AC121" s="88">
        <v>1484204000</v>
      </c>
      <c r="AD121" s="88">
        <v>804261800</v>
      </c>
      <c r="AE121" s="23">
        <f t="shared" si="143"/>
        <v>0.54188090046920778</v>
      </c>
      <c r="AF121" s="165">
        <v>1673669975</v>
      </c>
      <c r="AG121" s="165">
        <v>1448212092</v>
      </c>
      <c r="AH121" s="72">
        <f t="shared" si="144"/>
        <v>0.86529131407761561</v>
      </c>
      <c r="AI121" s="165">
        <v>1673669975</v>
      </c>
      <c r="AJ121" s="165">
        <v>1448212092</v>
      </c>
      <c r="AK121" s="25">
        <f t="shared" si="145"/>
        <v>0.86529131407761561</v>
      </c>
      <c r="AL121" s="242">
        <v>1476869977.0000002</v>
      </c>
      <c r="AM121" s="242">
        <v>1476838134</v>
      </c>
      <c r="AN121" s="245">
        <f t="shared" si="146"/>
        <v>0.9999784388602273</v>
      </c>
    </row>
    <row r="122" spans="1:40" ht="60" x14ac:dyDescent="0.3">
      <c r="A122" s="85">
        <v>11</v>
      </c>
      <c r="B122" s="18" t="s">
        <v>21</v>
      </c>
      <c r="C122" s="18">
        <v>374</v>
      </c>
      <c r="D122" s="31" t="s">
        <v>65</v>
      </c>
      <c r="E122" s="31" t="s">
        <v>647</v>
      </c>
      <c r="F122" s="18">
        <v>22</v>
      </c>
      <c r="G122" s="31" t="s">
        <v>648</v>
      </c>
      <c r="H122" s="31" t="s">
        <v>649</v>
      </c>
      <c r="I122" s="31">
        <v>16</v>
      </c>
      <c r="J122" s="83" t="s">
        <v>650</v>
      </c>
      <c r="K122" s="19" t="s">
        <v>104</v>
      </c>
      <c r="L122" s="19" t="s">
        <v>651</v>
      </c>
      <c r="M122" s="19" t="s">
        <v>652</v>
      </c>
      <c r="N122" s="20" t="s">
        <v>73</v>
      </c>
      <c r="O122" s="46">
        <v>29</v>
      </c>
      <c r="P122" s="22">
        <v>107</v>
      </c>
      <c r="Q122" s="23">
        <f t="shared" si="151"/>
        <v>3.6896551724137931</v>
      </c>
      <c r="R122" s="23">
        <f t="shared" si="152"/>
        <v>1</v>
      </c>
      <c r="S122" s="159">
        <v>97</v>
      </c>
      <c r="T122" s="25">
        <f t="shared" si="153"/>
        <v>3.3448275862068964</v>
      </c>
      <c r="U122" s="23">
        <f t="shared" si="154"/>
        <v>1</v>
      </c>
      <c r="V122" s="24">
        <v>169</v>
      </c>
      <c r="W122" s="25">
        <f t="shared" si="155"/>
        <v>5.8275862068965516</v>
      </c>
      <c r="X122" s="23">
        <f t="shared" si="156"/>
        <v>1</v>
      </c>
      <c r="Y122" s="244">
        <v>246</v>
      </c>
      <c r="Z122" s="72">
        <f t="shared" si="157"/>
        <v>8.4827586206896548</v>
      </c>
      <c r="AA122" s="335">
        <f t="shared" si="158"/>
        <v>1</v>
      </c>
      <c r="AB122" s="33">
        <v>2000000000</v>
      </c>
      <c r="AC122" s="88">
        <v>2000000000</v>
      </c>
      <c r="AD122" s="88">
        <v>0</v>
      </c>
      <c r="AE122" s="23">
        <f t="shared" si="143"/>
        <v>0</v>
      </c>
      <c r="AF122" s="165">
        <v>2000000000</v>
      </c>
      <c r="AG122" s="165">
        <v>2000000000</v>
      </c>
      <c r="AH122" s="72">
        <f>AG122/AF122</f>
        <v>1</v>
      </c>
      <c r="AI122" s="165">
        <v>2000000000</v>
      </c>
      <c r="AJ122" s="165">
        <v>2000000000</v>
      </c>
      <c r="AK122" s="25">
        <f t="shared" si="145"/>
        <v>1</v>
      </c>
      <c r="AL122" s="242">
        <v>2000000000</v>
      </c>
      <c r="AM122" s="242">
        <v>2000000000</v>
      </c>
      <c r="AN122" s="245">
        <f t="shared" si="146"/>
        <v>1</v>
      </c>
    </row>
    <row r="123" spans="1:40" x14ac:dyDescent="0.3">
      <c r="A123" s="214">
        <v>1</v>
      </c>
      <c r="B123" s="215" t="s">
        <v>22</v>
      </c>
      <c r="C123" s="215">
        <v>402</v>
      </c>
      <c r="D123" s="216" t="s">
        <v>65</v>
      </c>
      <c r="E123" s="239" t="s">
        <v>653</v>
      </c>
      <c r="F123" s="24"/>
      <c r="G123" s="240" t="s">
        <v>654</v>
      </c>
      <c r="H123" s="240" t="s">
        <v>654</v>
      </c>
      <c r="I123" s="31"/>
      <c r="J123" s="83" t="s">
        <v>655</v>
      </c>
      <c r="K123" s="19"/>
      <c r="L123" s="19"/>
      <c r="M123" s="19"/>
      <c r="N123" s="20"/>
      <c r="O123" s="46" t="s">
        <v>119</v>
      </c>
      <c r="P123" s="22">
        <v>0</v>
      </c>
      <c r="Q123" s="23"/>
      <c r="R123" s="23">
        <f t="shared" ref="R123" si="159">IF(AND(P123&gt;0,Q123="(por demanda)"),100%,0%)</f>
        <v>0</v>
      </c>
      <c r="S123" s="159"/>
      <c r="T123" s="32" t="s">
        <v>119</v>
      </c>
      <c r="U123" s="23">
        <f t="shared" ref="U123" si="160">IF(AND(S123&gt;0,T123="(por demanda)"),100%,0%)</f>
        <v>0</v>
      </c>
      <c r="V123" s="24">
        <v>728</v>
      </c>
      <c r="W123" s="32" t="s">
        <v>119</v>
      </c>
      <c r="X123" s="23">
        <f t="shared" ref="X123" si="161">IF(AND(V123&gt;0,W123="(por demanda)"),100%,0%)</f>
        <v>1</v>
      </c>
      <c r="Y123" s="244">
        <v>728</v>
      </c>
      <c r="Z123" s="72"/>
      <c r="AA123" s="335"/>
      <c r="AB123" s="33">
        <v>6028684480</v>
      </c>
      <c r="AC123" s="88">
        <v>0</v>
      </c>
      <c r="AD123" s="88">
        <v>0</v>
      </c>
      <c r="AE123" s="23" t="e">
        <f t="shared" si="143"/>
        <v>#DIV/0!</v>
      </c>
      <c r="AF123" s="165">
        <v>0</v>
      </c>
      <c r="AG123" s="165">
        <v>0</v>
      </c>
      <c r="AH123" s="72" t="e">
        <f>AG123/AF123</f>
        <v>#DIV/0!</v>
      </c>
      <c r="AI123" s="33">
        <v>6028684480</v>
      </c>
      <c r="AJ123" s="33">
        <v>4250222558.4000001</v>
      </c>
      <c r="AK123" s="212">
        <f t="shared" si="145"/>
        <v>0.70500000000000007</v>
      </c>
      <c r="AL123" s="242">
        <v>6028684480</v>
      </c>
      <c r="AM123" s="242">
        <v>4914583588</v>
      </c>
      <c r="AN123" s="245">
        <f t="shared" ref="AN123:AN128" si="162">AM123/AL123</f>
        <v>0.81519999998407611</v>
      </c>
    </row>
    <row r="124" spans="1:40" ht="48" x14ac:dyDescent="0.3">
      <c r="A124" s="85">
        <v>1</v>
      </c>
      <c r="B124" s="18" t="s">
        <v>7</v>
      </c>
      <c r="C124" s="18">
        <v>375</v>
      </c>
      <c r="D124" s="31" t="s">
        <v>94</v>
      </c>
      <c r="E124" s="31" t="s">
        <v>656</v>
      </c>
      <c r="F124" s="18">
        <v>36</v>
      </c>
      <c r="G124" s="31" t="s">
        <v>657</v>
      </c>
      <c r="H124" s="31" t="s">
        <v>658</v>
      </c>
      <c r="I124" s="31">
        <v>11</v>
      </c>
      <c r="J124" s="19" t="s">
        <v>659</v>
      </c>
      <c r="K124" s="19" t="s">
        <v>660</v>
      </c>
      <c r="L124" s="19" t="s">
        <v>661</v>
      </c>
      <c r="M124" s="19" t="s">
        <v>662</v>
      </c>
      <c r="N124" s="20" t="s">
        <v>112</v>
      </c>
      <c r="O124" s="32">
        <v>333</v>
      </c>
      <c r="P124" s="22">
        <v>102</v>
      </c>
      <c r="Q124" s="23">
        <f t="shared" si="151"/>
        <v>0.30630630630630629</v>
      </c>
      <c r="R124" s="23">
        <f t="shared" si="152"/>
        <v>0.30630630630630629</v>
      </c>
      <c r="S124" s="24">
        <v>239</v>
      </c>
      <c r="T124" s="25">
        <f t="shared" si="153"/>
        <v>0.71771771771771775</v>
      </c>
      <c r="U124" s="23">
        <f t="shared" si="154"/>
        <v>0.71771771771771775</v>
      </c>
      <c r="V124" s="24">
        <v>293</v>
      </c>
      <c r="W124" s="25">
        <f t="shared" si="155"/>
        <v>0.87987987987987992</v>
      </c>
      <c r="X124" s="23">
        <f t="shared" si="156"/>
        <v>0.87987987987987992</v>
      </c>
      <c r="Y124" s="244">
        <v>293</v>
      </c>
      <c r="Z124" s="72">
        <f t="shared" si="157"/>
        <v>0.87987987987987992</v>
      </c>
      <c r="AA124" s="335">
        <f t="shared" si="158"/>
        <v>0.87987987987987992</v>
      </c>
      <c r="AB124" s="33">
        <v>1297436000</v>
      </c>
      <c r="AC124" s="90">
        <v>577436000</v>
      </c>
      <c r="AD124" s="90">
        <v>402620906</v>
      </c>
      <c r="AE124" s="23">
        <f t="shared" si="143"/>
        <v>0.69725632970580287</v>
      </c>
      <c r="AF124" s="165">
        <v>467436000</v>
      </c>
      <c r="AG124" s="165">
        <v>404130592</v>
      </c>
      <c r="AH124" s="72">
        <f>AG124/AF124</f>
        <v>0.86456882225588105</v>
      </c>
      <c r="AI124" s="165">
        <v>472871800</v>
      </c>
      <c r="AJ124" s="165">
        <v>464630120</v>
      </c>
      <c r="AK124" s="72">
        <f>AJ124/AI124</f>
        <v>0.98257100550297138</v>
      </c>
      <c r="AL124" s="242">
        <f>458000000+14871800</f>
        <v>472871800</v>
      </c>
      <c r="AM124" s="242">
        <f>457858742+6771378</f>
        <v>464630120</v>
      </c>
      <c r="AN124" s="245">
        <f t="shared" si="162"/>
        <v>0.98257100550297138</v>
      </c>
    </row>
    <row r="125" spans="1:40" ht="72" x14ac:dyDescent="0.3">
      <c r="A125" s="85">
        <v>2</v>
      </c>
      <c r="B125" s="18" t="s">
        <v>7</v>
      </c>
      <c r="C125" s="18">
        <v>376</v>
      </c>
      <c r="D125" s="31" t="s">
        <v>94</v>
      </c>
      <c r="E125" s="31" t="s">
        <v>656</v>
      </c>
      <c r="F125" s="18">
        <v>36</v>
      </c>
      <c r="G125" s="31" t="s">
        <v>657</v>
      </c>
      <c r="H125" s="31" t="s">
        <v>663</v>
      </c>
      <c r="I125" s="31">
        <v>12</v>
      </c>
      <c r="J125" s="19" t="s">
        <v>664</v>
      </c>
      <c r="K125" s="19" t="s">
        <v>267</v>
      </c>
      <c r="L125" s="19" t="s">
        <v>665</v>
      </c>
      <c r="M125" s="19" t="s">
        <v>666</v>
      </c>
      <c r="N125" s="20" t="s">
        <v>112</v>
      </c>
      <c r="O125" s="55">
        <v>30</v>
      </c>
      <c r="P125" s="22">
        <v>19</v>
      </c>
      <c r="Q125" s="23">
        <f t="shared" si="151"/>
        <v>0.6333333333333333</v>
      </c>
      <c r="R125" s="23">
        <f t="shared" si="152"/>
        <v>0.6333333333333333</v>
      </c>
      <c r="S125" s="24">
        <v>32</v>
      </c>
      <c r="T125" s="25">
        <f t="shared" si="153"/>
        <v>1.0666666666666667</v>
      </c>
      <c r="U125" s="23">
        <f t="shared" si="154"/>
        <v>1</v>
      </c>
      <c r="V125" s="24">
        <v>42</v>
      </c>
      <c r="W125" s="25">
        <f t="shared" si="155"/>
        <v>1.4</v>
      </c>
      <c r="X125" s="23">
        <f t="shared" si="156"/>
        <v>1</v>
      </c>
      <c r="Y125" s="244">
        <v>42</v>
      </c>
      <c r="Z125" s="72">
        <f t="shared" si="157"/>
        <v>1.4</v>
      </c>
      <c r="AA125" s="335">
        <f t="shared" si="158"/>
        <v>1</v>
      </c>
      <c r="AB125" s="33">
        <v>226000000</v>
      </c>
      <c r="AC125" s="90">
        <v>226000000</v>
      </c>
      <c r="AD125" s="90">
        <v>0</v>
      </c>
      <c r="AE125" s="23">
        <f t="shared" si="143"/>
        <v>0</v>
      </c>
      <c r="AF125" s="165">
        <v>71000000</v>
      </c>
      <c r="AG125" s="165">
        <v>55332126</v>
      </c>
      <c r="AH125" s="72">
        <f t="shared" ref="AH125:AH128" si="163">AG125/AF125</f>
        <v>0.77932571830985919</v>
      </c>
      <c r="AI125" s="165">
        <v>79000000</v>
      </c>
      <c r="AJ125" s="165">
        <v>72896378</v>
      </c>
      <c r="AK125" s="72">
        <f>AJ125/AI125</f>
        <v>0.92273896202531647</v>
      </c>
      <c r="AL125" s="242">
        <f>79000000</f>
        <v>79000000</v>
      </c>
      <c r="AM125" s="242">
        <v>72896378</v>
      </c>
      <c r="AN125" s="245">
        <f t="shared" si="162"/>
        <v>0.92273896202531647</v>
      </c>
    </row>
    <row r="126" spans="1:40" ht="48" x14ac:dyDescent="0.3">
      <c r="A126" s="85">
        <v>3</v>
      </c>
      <c r="B126" s="18" t="s">
        <v>7</v>
      </c>
      <c r="C126" s="18">
        <v>377</v>
      </c>
      <c r="D126" s="31" t="s">
        <v>94</v>
      </c>
      <c r="E126" s="31" t="s">
        <v>656</v>
      </c>
      <c r="F126" s="18">
        <v>36</v>
      </c>
      <c r="G126" s="31" t="s">
        <v>657</v>
      </c>
      <c r="H126" s="31" t="s">
        <v>658</v>
      </c>
      <c r="I126" s="31">
        <v>11</v>
      </c>
      <c r="J126" s="19" t="s">
        <v>667</v>
      </c>
      <c r="K126" s="19" t="s">
        <v>140</v>
      </c>
      <c r="L126" s="19" t="s">
        <v>668</v>
      </c>
      <c r="M126" s="19" t="s">
        <v>669</v>
      </c>
      <c r="N126" s="20" t="s">
        <v>112</v>
      </c>
      <c r="O126" s="55">
        <v>10</v>
      </c>
      <c r="P126" s="22">
        <v>28</v>
      </c>
      <c r="Q126" s="23">
        <f t="shared" si="151"/>
        <v>2.8</v>
      </c>
      <c r="R126" s="23">
        <f t="shared" si="152"/>
        <v>1</v>
      </c>
      <c r="S126" s="24">
        <v>66</v>
      </c>
      <c r="T126" s="25">
        <f t="shared" si="153"/>
        <v>6.6</v>
      </c>
      <c r="U126" s="23">
        <f t="shared" si="154"/>
        <v>1</v>
      </c>
      <c r="V126" s="24">
        <v>82</v>
      </c>
      <c r="W126" s="25">
        <f t="shared" si="155"/>
        <v>8.1999999999999993</v>
      </c>
      <c r="X126" s="23">
        <f t="shared" si="156"/>
        <v>1</v>
      </c>
      <c r="Y126" s="244">
        <v>82</v>
      </c>
      <c r="Z126" s="72">
        <f t="shared" si="157"/>
        <v>8.1999999999999993</v>
      </c>
      <c r="AA126" s="335">
        <f t="shared" si="158"/>
        <v>1</v>
      </c>
      <c r="AB126" s="33">
        <v>52000000</v>
      </c>
      <c r="AC126" s="90">
        <v>122000000</v>
      </c>
      <c r="AD126" s="90">
        <v>108032126</v>
      </c>
      <c r="AE126" s="23">
        <f t="shared" si="143"/>
        <v>0.88550922950819677</v>
      </c>
      <c r="AF126" s="165">
        <v>132000000</v>
      </c>
      <c r="AG126" s="165">
        <v>130660630</v>
      </c>
      <c r="AH126" s="72">
        <f t="shared" si="163"/>
        <v>0.98985325757575759</v>
      </c>
      <c r="AI126" s="165">
        <v>150600000</v>
      </c>
      <c r="AJ126" s="165">
        <v>149721260</v>
      </c>
      <c r="AK126" s="72">
        <f>AJ126/AI126</f>
        <v>0.99416507304116863</v>
      </c>
      <c r="AL126" s="242">
        <f>148000000+2600000</f>
        <v>150600000</v>
      </c>
      <c r="AM126" s="242">
        <f>147789134+1932126</f>
        <v>149721260</v>
      </c>
      <c r="AN126" s="245">
        <f t="shared" si="162"/>
        <v>0.99416507304116863</v>
      </c>
    </row>
    <row r="127" spans="1:40" ht="48" x14ac:dyDescent="0.3">
      <c r="A127" s="85">
        <v>4</v>
      </c>
      <c r="B127" s="18" t="s">
        <v>7</v>
      </c>
      <c r="C127" s="18">
        <v>378</v>
      </c>
      <c r="D127" s="31" t="s">
        <v>94</v>
      </c>
      <c r="E127" s="31" t="s">
        <v>656</v>
      </c>
      <c r="F127" s="18">
        <v>36</v>
      </c>
      <c r="G127" s="31" t="s">
        <v>657</v>
      </c>
      <c r="H127" s="31" t="s">
        <v>658</v>
      </c>
      <c r="I127" s="31">
        <v>11</v>
      </c>
      <c r="J127" s="19" t="s">
        <v>670</v>
      </c>
      <c r="K127" s="19" t="s">
        <v>671</v>
      </c>
      <c r="L127" s="19" t="s">
        <v>672</v>
      </c>
      <c r="M127" s="19" t="s">
        <v>673</v>
      </c>
      <c r="N127" s="20" t="s">
        <v>112</v>
      </c>
      <c r="O127" s="55">
        <v>45</v>
      </c>
      <c r="P127" s="22">
        <v>240</v>
      </c>
      <c r="Q127" s="23">
        <f t="shared" si="151"/>
        <v>5.333333333333333</v>
      </c>
      <c r="R127" s="23">
        <f t="shared" si="152"/>
        <v>1</v>
      </c>
      <c r="S127" s="24">
        <v>523</v>
      </c>
      <c r="T127" s="25">
        <f t="shared" si="153"/>
        <v>11.622222222222222</v>
      </c>
      <c r="U127" s="23">
        <f t="shared" si="154"/>
        <v>1</v>
      </c>
      <c r="V127" s="24">
        <v>702</v>
      </c>
      <c r="W127" s="25">
        <f t="shared" si="155"/>
        <v>15.6</v>
      </c>
      <c r="X127" s="23">
        <f t="shared" si="156"/>
        <v>1</v>
      </c>
      <c r="Y127" s="244">
        <v>702</v>
      </c>
      <c r="Z127" s="72">
        <f t="shared" si="157"/>
        <v>15.6</v>
      </c>
      <c r="AA127" s="335">
        <f t="shared" si="158"/>
        <v>1</v>
      </c>
      <c r="AB127" s="33">
        <v>554000000</v>
      </c>
      <c r="AC127" s="90">
        <v>774000000</v>
      </c>
      <c r="AD127" s="90">
        <v>724236000</v>
      </c>
      <c r="AE127" s="23">
        <f t="shared" si="143"/>
        <v>0.93570542635658915</v>
      </c>
      <c r="AF127" s="165">
        <v>1040000000</v>
      </c>
      <c r="AG127" s="165">
        <v>1033060630</v>
      </c>
      <c r="AH127" s="72">
        <f t="shared" si="163"/>
        <v>0.99332752884615383</v>
      </c>
      <c r="AI127" s="165">
        <v>1402000000</v>
      </c>
      <c r="AJ127" s="165">
        <v>1400217638</v>
      </c>
      <c r="AK127" s="72">
        <f>AJ127/AI127</f>
        <v>0.99872870042796003</v>
      </c>
      <c r="AL127" s="242">
        <f>1362000000+40000000</f>
        <v>1402000000</v>
      </c>
      <c r="AM127" s="242">
        <f>1361153386+39064252</f>
        <v>1400217638</v>
      </c>
      <c r="AN127" s="245">
        <f t="shared" si="162"/>
        <v>0.99872870042796003</v>
      </c>
    </row>
    <row r="128" spans="1:40" ht="48" x14ac:dyDescent="0.3">
      <c r="A128" s="85">
        <v>5</v>
      </c>
      <c r="B128" s="18" t="s">
        <v>7</v>
      </c>
      <c r="C128" s="18">
        <v>379</v>
      </c>
      <c r="D128" s="31" t="s">
        <v>65</v>
      </c>
      <c r="E128" s="31" t="s">
        <v>192</v>
      </c>
      <c r="F128" s="18">
        <v>25</v>
      </c>
      <c r="G128" s="34" t="s">
        <v>674</v>
      </c>
      <c r="H128" s="34" t="s">
        <v>675</v>
      </c>
      <c r="I128" s="34">
        <v>14</v>
      </c>
      <c r="J128" s="83" t="s">
        <v>676</v>
      </c>
      <c r="K128" s="19" t="s">
        <v>677</v>
      </c>
      <c r="L128" s="19" t="s">
        <v>678</v>
      </c>
      <c r="M128" s="19" t="s">
        <v>679</v>
      </c>
      <c r="N128" s="20" t="s">
        <v>112</v>
      </c>
      <c r="O128" s="55">
        <v>246</v>
      </c>
      <c r="P128" s="22">
        <v>207</v>
      </c>
      <c r="Q128" s="23">
        <f t="shared" si="151"/>
        <v>0.84146341463414631</v>
      </c>
      <c r="R128" s="23">
        <f t="shared" si="152"/>
        <v>0.84146341463414631</v>
      </c>
      <c r="S128" s="24">
        <v>208</v>
      </c>
      <c r="T128" s="25">
        <f t="shared" si="153"/>
        <v>0.84552845528455289</v>
      </c>
      <c r="U128" s="23">
        <f t="shared" si="154"/>
        <v>0.84552845528455289</v>
      </c>
      <c r="V128" s="24">
        <v>322</v>
      </c>
      <c r="W128" s="25">
        <f t="shared" si="155"/>
        <v>1.3089430894308942</v>
      </c>
      <c r="X128" s="23">
        <f t="shared" si="156"/>
        <v>1</v>
      </c>
      <c r="Y128" s="244">
        <v>322</v>
      </c>
      <c r="Z128" s="72">
        <f t="shared" si="157"/>
        <v>1.3089430894308942</v>
      </c>
      <c r="AA128" s="335">
        <f t="shared" si="158"/>
        <v>1</v>
      </c>
      <c r="AB128" s="33">
        <v>688767000</v>
      </c>
      <c r="AC128" s="90">
        <v>938767000</v>
      </c>
      <c r="AD128" s="90">
        <v>894702000</v>
      </c>
      <c r="AE128" s="23">
        <f t="shared" si="143"/>
        <v>0.95306077013785107</v>
      </c>
      <c r="AF128" s="165">
        <v>927767000</v>
      </c>
      <c r="AG128" s="165">
        <v>905840000</v>
      </c>
      <c r="AH128" s="72">
        <f t="shared" si="163"/>
        <v>0.97636583323183512</v>
      </c>
      <c r="AI128" s="165">
        <v>1428267000</v>
      </c>
      <c r="AJ128" s="165">
        <v>1402310000</v>
      </c>
      <c r="AK128" s="72">
        <f>AJ128/AI128</f>
        <v>0.98182622716900969</v>
      </c>
      <c r="AL128" s="242">
        <f>1393328650+34938350</f>
        <v>1428267000</v>
      </c>
      <c r="AM128" s="242">
        <f>1367470000+34840000</f>
        <v>1402310000</v>
      </c>
      <c r="AN128" s="245">
        <f t="shared" si="162"/>
        <v>0.98182622716900969</v>
      </c>
    </row>
    <row r="129" spans="1:40" ht="48" x14ac:dyDescent="0.3">
      <c r="A129" s="85" t="s">
        <v>440</v>
      </c>
      <c r="B129" s="18" t="s">
        <v>7</v>
      </c>
      <c r="C129" s="18">
        <v>380</v>
      </c>
      <c r="D129" s="31" t="s">
        <v>94</v>
      </c>
      <c r="E129" s="31" t="s">
        <v>217</v>
      </c>
      <c r="F129" s="18">
        <v>14</v>
      </c>
      <c r="G129" s="34" t="s">
        <v>674</v>
      </c>
      <c r="H129" s="34" t="s">
        <v>675</v>
      </c>
      <c r="I129" s="34">
        <v>14</v>
      </c>
      <c r="J129" s="19" t="s">
        <v>680</v>
      </c>
      <c r="K129" s="19" t="s">
        <v>206</v>
      </c>
      <c r="L129" s="19" t="s">
        <v>681</v>
      </c>
      <c r="M129" s="19" t="s">
        <v>682</v>
      </c>
      <c r="N129" s="20" t="s">
        <v>112</v>
      </c>
      <c r="O129" s="55" t="s">
        <v>683</v>
      </c>
      <c r="P129" s="22">
        <v>0</v>
      </c>
      <c r="Q129" s="32" t="s">
        <v>119</v>
      </c>
      <c r="R129" s="23">
        <f>IF(AND(P129&gt;0,Q129="(por demanda)"),100%,0%)</f>
        <v>0</v>
      </c>
      <c r="S129" s="24">
        <v>0</v>
      </c>
      <c r="T129" s="32" t="s">
        <v>119</v>
      </c>
      <c r="U129" s="23">
        <f>IF(AND(S129&gt;0,T129="(por demanda)"),100%,0%)</f>
        <v>0</v>
      </c>
      <c r="V129" s="24">
        <v>0</v>
      </c>
      <c r="W129" s="32" t="s">
        <v>119</v>
      </c>
      <c r="X129" s="23">
        <f>IF(AND(V129&gt;0,W129="(por demanda)"),100%,0%)</f>
        <v>0</v>
      </c>
      <c r="Y129" s="24"/>
      <c r="Z129" s="32" t="s">
        <v>119</v>
      </c>
      <c r="AA129" s="335">
        <f>IF(AND(Y129&gt;0,Z129="(por demanda)"),100%,0%)</f>
        <v>0</v>
      </c>
      <c r="AB129" s="38" t="s">
        <v>147</v>
      </c>
      <c r="AC129" s="38" t="s">
        <v>147</v>
      </c>
      <c r="AD129" s="38" t="s">
        <v>147</v>
      </c>
      <c r="AE129" s="38" t="s">
        <v>147</v>
      </c>
      <c r="AF129" s="154" t="s">
        <v>147</v>
      </c>
      <c r="AG129" s="154" t="s">
        <v>147</v>
      </c>
      <c r="AH129" s="38" t="s">
        <v>147</v>
      </c>
      <c r="AI129" s="165" t="s">
        <v>147</v>
      </c>
      <c r="AJ129" s="165" t="s">
        <v>147</v>
      </c>
      <c r="AK129" s="220" t="s">
        <v>147</v>
      </c>
      <c r="AL129" s="38" t="s">
        <v>147</v>
      </c>
      <c r="AM129" s="38" t="s">
        <v>147</v>
      </c>
      <c r="AN129" s="202" t="s">
        <v>147</v>
      </c>
    </row>
    <row r="130" spans="1:40" ht="132" x14ac:dyDescent="0.3">
      <c r="A130" s="114">
        <v>1</v>
      </c>
      <c r="B130" s="18" t="s">
        <v>13</v>
      </c>
      <c r="C130" s="18">
        <v>381</v>
      </c>
      <c r="D130" s="34" t="s">
        <v>94</v>
      </c>
      <c r="E130" s="31" t="s">
        <v>684</v>
      </c>
      <c r="F130" s="18">
        <v>14</v>
      </c>
      <c r="G130" s="31" t="s">
        <v>685</v>
      </c>
      <c r="H130" s="31" t="s">
        <v>686</v>
      </c>
      <c r="I130" s="31">
        <v>24</v>
      </c>
      <c r="J130" s="19" t="s">
        <v>687</v>
      </c>
      <c r="K130" s="19" t="s">
        <v>688</v>
      </c>
      <c r="L130" s="19" t="s">
        <v>689</v>
      </c>
      <c r="M130" s="19" t="s">
        <v>690</v>
      </c>
      <c r="N130" s="20" t="s">
        <v>112</v>
      </c>
      <c r="O130" s="32">
        <v>600</v>
      </c>
      <c r="P130" s="22">
        <v>155</v>
      </c>
      <c r="Q130" s="23">
        <f>P130/O130</f>
        <v>0.25833333333333336</v>
      </c>
      <c r="R130" s="23">
        <f t="shared" ref="R130:R132" si="164">IF(Q130&gt;100%,100%,Q130)</f>
        <v>0.25833333333333336</v>
      </c>
      <c r="S130" s="24">
        <v>249</v>
      </c>
      <c r="T130" s="25">
        <f>S130/O130</f>
        <v>0.41499999999999998</v>
      </c>
      <c r="U130" s="23">
        <f t="shared" ref="U130:U132" si="165">IF(T130&gt;100%,100%,T130)</f>
        <v>0.41499999999999998</v>
      </c>
      <c r="V130" s="24">
        <v>611</v>
      </c>
      <c r="W130" s="25">
        <f>V130/O130</f>
        <v>1.0183333333333333</v>
      </c>
      <c r="X130" s="23">
        <f t="shared" ref="X130:X132" si="166">IF(W130&gt;100%,100%,W130)</f>
        <v>1</v>
      </c>
      <c r="Y130" s="244">
        <v>842</v>
      </c>
      <c r="Z130" s="72">
        <f>Y130/O130</f>
        <v>1.4033333333333333</v>
      </c>
      <c r="AA130" s="335">
        <f t="shared" ref="AA130:AA132" si="167">IF(Z130&gt;100%,100%,Z130)</f>
        <v>1</v>
      </c>
      <c r="AB130" s="42">
        <v>113963776</v>
      </c>
      <c r="AC130" s="42">
        <v>64358665</v>
      </c>
      <c r="AD130" s="42">
        <v>28433953</v>
      </c>
      <c r="AE130" s="23">
        <f>AD130/AC130</f>
        <v>0.44180458062640049</v>
      </c>
      <c r="AF130" s="165">
        <v>62560500</v>
      </c>
      <c r="AG130" s="165">
        <v>54060630</v>
      </c>
      <c r="AH130" s="72">
        <f>AG130/AF130</f>
        <v>0.86413359867648121</v>
      </c>
      <c r="AI130" s="165">
        <v>62560500</v>
      </c>
      <c r="AJ130" s="165">
        <v>54060630</v>
      </c>
      <c r="AK130" s="72">
        <f>AJ130/AI130</f>
        <v>0.86413359867648121</v>
      </c>
      <c r="AL130" s="242">
        <v>62560499.89574378</v>
      </c>
      <c r="AM130" s="242">
        <v>62560499.89574378</v>
      </c>
      <c r="AN130" s="245">
        <f>AM130/AL130</f>
        <v>1</v>
      </c>
    </row>
    <row r="131" spans="1:40" ht="60" x14ac:dyDescent="0.3">
      <c r="A131" s="114">
        <v>2</v>
      </c>
      <c r="B131" s="18" t="s">
        <v>13</v>
      </c>
      <c r="C131" s="18">
        <v>382</v>
      </c>
      <c r="D131" s="34" t="s">
        <v>65</v>
      </c>
      <c r="E131" s="31" t="s">
        <v>192</v>
      </c>
      <c r="F131" s="18">
        <v>25</v>
      </c>
      <c r="G131" s="31" t="s">
        <v>685</v>
      </c>
      <c r="H131" s="31" t="s">
        <v>691</v>
      </c>
      <c r="I131" s="31">
        <v>24</v>
      </c>
      <c r="J131" s="83" t="s">
        <v>692</v>
      </c>
      <c r="K131" s="19" t="s">
        <v>164</v>
      </c>
      <c r="L131" s="19" t="s">
        <v>693</v>
      </c>
      <c r="M131" s="19" t="s">
        <v>694</v>
      </c>
      <c r="N131" s="20" t="s">
        <v>112</v>
      </c>
      <c r="O131" s="32">
        <v>120</v>
      </c>
      <c r="P131" s="22">
        <v>36</v>
      </c>
      <c r="Q131" s="23">
        <f>P131/O131</f>
        <v>0.3</v>
      </c>
      <c r="R131" s="23">
        <f t="shared" si="164"/>
        <v>0.3</v>
      </c>
      <c r="S131" s="24">
        <v>88</v>
      </c>
      <c r="T131" s="25">
        <f>S131/O131</f>
        <v>0.73333333333333328</v>
      </c>
      <c r="U131" s="23">
        <f t="shared" si="165"/>
        <v>0.73333333333333328</v>
      </c>
      <c r="V131" s="24">
        <v>115</v>
      </c>
      <c r="W131" s="25">
        <f>V131/O131</f>
        <v>0.95833333333333337</v>
      </c>
      <c r="X131" s="23">
        <f t="shared" si="166"/>
        <v>0.95833333333333337</v>
      </c>
      <c r="Y131" s="244">
        <v>144</v>
      </c>
      <c r="Z131" s="72">
        <f>Y131/O131</f>
        <v>1.2</v>
      </c>
      <c r="AA131" s="335">
        <f t="shared" si="167"/>
        <v>1</v>
      </c>
      <c r="AB131" s="42">
        <v>35421173</v>
      </c>
      <c r="AC131" s="42">
        <v>35416621</v>
      </c>
      <c r="AD131" s="42">
        <v>26731152</v>
      </c>
      <c r="AE131" s="23">
        <f>AD131/AC131</f>
        <v>0.75476291202370771</v>
      </c>
      <c r="AF131" s="165">
        <v>33881658</v>
      </c>
      <c r="AG131" s="165">
        <v>26731152</v>
      </c>
      <c r="AH131" s="72">
        <f>AG131/AF131</f>
        <v>0.78895643182514863</v>
      </c>
      <c r="AI131" s="165">
        <v>33881658</v>
      </c>
      <c r="AJ131" s="165">
        <v>30249879</v>
      </c>
      <c r="AK131" s="72">
        <f>AJ131/AI131</f>
        <v>0.89280987961096825</v>
      </c>
      <c r="AL131" s="242">
        <v>33881657.5</v>
      </c>
      <c r="AM131" s="242">
        <v>33881657.5</v>
      </c>
      <c r="AN131" s="245">
        <f t="shared" ref="AN131:AN132" si="168">AM131/AL131</f>
        <v>1</v>
      </c>
    </row>
    <row r="132" spans="1:40" ht="48" x14ac:dyDescent="0.3">
      <c r="A132" s="114">
        <v>3</v>
      </c>
      <c r="B132" s="18" t="s">
        <v>13</v>
      </c>
      <c r="C132" s="18">
        <v>383</v>
      </c>
      <c r="D132" s="34" t="s">
        <v>94</v>
      </c>
      <c r="E132" s="31" t="s">
        <v>684</v>
      </c>
      <c r="F132" s="18">
        <v>14</v>
      </c>
      <c r="G132" s="31" t="s">
        <v>685</v>
      </c>
      <c r="H132" s="31" t="s">
        <v>695</v>
      </c>
      <c r="I132" s="31">
        <v>26</v>
      </c>
      <c r="J132" s="19" t="s">
        <v>696</v>
      </c>
      <c r="K132" s="19" t="s">
        <v>697</v>
      </c>
      <c r="L132" s="19" t="s">
        <v>693</v>
      </c>
      <c r="M132" s="19" t="s">
        <v>698</v>
      </c>
      <c r="N132" s="20" t="s">
        <v>112</v>
      </c>
      <c r="O132" s="32">
        <v>120</v>
      </c>
      <c r="P132" s="22">
        <v>52</v>
      </c>
      <c r="Q132" s="23">
        <f>P132/O132</f>
        <v>0.43333333333333335</v>
      </c>
      <c r="R132" s="23">
        <f t="shared" si="164"/>
        <v>0.43333333333333335</v>
      </c>
      <c r="S132" s="24">
        <v>127</v>
      </c>
      <c r="T132" s="25">
        <f>S132/O132</f>
        <v>1.0583333333333333</v>
      </c>
      <c r="U132" s="23">
        <f t="shared" si="165"/>
        <v>1</v>
      </c>
      <c r="V132" s="24">
        <v>231</v>
      </c>
      <c r="W132" s="25">
        <f>V132/O132</f>
        <v>1.925</v>
      </c>
      <c r="X132" s="23">
        <f t="shared" si="166"/>
        <v>1</v>
      </c>
      <c r="Y132" s="244">
        <v>266</v>
      </c>
      <c r="Z132" s="72">
        <f>Y132/O132</f>
        <v>2.2166666666666668</v>
      </c>
      <c r="AA132" s="335">
        <f t="shared" si="167"/>
        <v>1</v>
      </c>
      <c r="AB132" s="42">
        <v>1540051</v>
      </c>
      <c r="AC132" s="42">
        <v>51149715</v>
      </c>
      <c r="AD132" s="42">
        <v>28433953</v>
      </c>
      <c r="AE132" s="23">
        <f>AD132/AC132</f>
        <v>0.5558966066575346</v>
      </c>
      <c r="AF132" s="165">
        <v>54482842</v>
      </c>
      <c r="AG132" s="165">
        <v>45982973</v>
      </c>
      <c r="AH132" s="72">
        <f>AG132/AF132</f>
        <v>0.84398998495709898</v>
      </c>
      <c r="AI132" s="165">
        <v>54482843</v>
      </c>
      <c r="AJ132" s="165">
        <v>45982973</v>
      </c>
      <c r="AK132" s="72">
        <f>AJ132/AI132</f>
        <v>0.84398996946616756</v>
      </c>
      <c r="AL132" s="242">
        <v>54482843.42422691</v>
      </c>
      <c r="AM132" s="242">
        <v>54482843.42422691</v>
      </c>
      <c r="AN132" s="245">
        <f t="shared" si="168"/>
        <v>1</v>
      </c>
    </row>
    <row r="133" spans="1:40" ht="36" x14ac:dyDescent="0.3">
      <c r="A133" s="114">
        <v>4</v>
      </c>
      <c r="B133" s="18" t="s">
        <v>13</v>
      </c>
      <c r="C133" s="18">
        <v>384</v>
      </c>
      <c r="D133" s="34" t="s">
        <v>65</v>
      </c>
      <c r="E133" s="31" t="s">
        <v>192</v>
      </c>
      <c r="F133" s="18">
        <v>25</v>
      </c>
      <c r="G133" s="31" t="s">
        <v>685</v>
      </c>
      <c r="H133" s="31" t="s">
        <v>699</v>
      </c>
      <c r="I133" s="31">
        <v>28</v>
      </c>
      <c r="J133" s="83" t="s">
        <v>700</v>
      </c>
      <c r="K133" s="19" t="s">
        <v>701</v>
      </c>
      <c r="L133" s="19" t="s">
        <v>702</v>
      </c>
      <c r="M133" s="19" t="s">
        <v>703</v>
      </c>
      <c r="N133" s="20" t="s">
        <v>112</v>
      </c>
      <c r="O133" s="32" t="s">
        <v>119</v>
      </c>
      <c r="P133" s="22">
        <v>22</v>
      </c>
      <c r="Q133" s="32" t="s">
        <v>119</v>
      </c>
      <c r="R133" s="23">
        <f>IF(AND(P133&gt;0,Q133="(por demanda)"),100%,0%)</f>
        <v>1</v>
      </c>
      <c r="S133" s="24">
        <v>49</v>
      </c>
      <c r="T133" s="32" t="s">
        <v>119</v>
      </c>
      <c r="U133" s="23">
        <f>IF(AND(S133&gt;0,T133="(por demanda)"),100%,0%)</f>
        <v>1</v>
      </c>
      <c r="V133" s="24">
        <v>157</v>
      </c>
      <c r="W133" s="32" t="s">
        <v>119</v>
      </c>
      <c r="X133" s="23">
        <f>IF(AND(V133&gt;0,W133="(por demanda)"),100%,0%)</f>
        <v>1</v>
      </c>
      <c r="Y133" s="244">
        <v>180</v>
      </c>
      <c r="Z133" s="32" t="s">
        <v>119</v>
      </c>
      <c r="AA133" s="335">
        <f>IF(AND(Y133&gt;0,Z133="(por demanda)"),100%,0%)</f>
        <v>1</v>
      </c>
      <c r="AB133" s="38" t="s">
        <v>147</v>
      </c>
      <c r="AC133" s="38" t="s">
        <v>147</v>
      </c>
      <c r="AD133" s="38" t="s">
        <v>147</v>
      </c>
      <c r="AE133" s="38" t="s">
        <v>147</v>
      </c>
      <c r="AF133" s="154" t="s">
        <v>147</v>
      </c>
      <c r="AG133" s="154" t="s">
        <v>147</v>
      </c>
      <c r="AH133" s="38" t="s">
        <v>147</v>
      </c>
      <c r="AI133" s="165" t="s">
        <v>147</v>
      </c>
      <c r="AJ133" s="165" t="s">
        <v>147</v>
      </c>
      <c r="AK133" s="72" t="s">
        <v>147</v>
      </c>
      <c r="AL133" s="38" t="s">
        <v>147</v>
      </c>
      <c r="AM133" s="38" t="s">
        <v>147</v>
      </c>
      <c r="AN133" s="202" t="s">
        <v>147</v>
      </c>
    </row>
    <row r="134" spans="1:40" ht="36" x14ac:dyDescent="0.3">
      <c r="A134" s="114">
        <v>5</v>
      </c>
      <c r="B134" s="18" t="s">
        <v>13</v>
      </c>
      <c r="C134" s="18">
        <v>385</v>
      </c>
      <c r="D134" s="34" t="s">
        <v>65</v>
      </c>
      <c r="E134" s="31" t="s">
        <v>192</v>
      </c>
      <c r="F134" s="18">
        <v>25</v>
      </c>
      <c r="G134" s="31" t="s">
        <v>704</v>
      </c>
      <c r="H134" s="31" t="s">
        <v>705</v>
      </c>
      <c r="I134" s="31">
        <v>29</v>
      </c>
      <c r="J134" s="83" t="s">
        <v>706</v>
      </c>
      <c r="K134" s="19" t="s">
        <v>707</v>
      </c>
      <c r="L134" s="19" t="s">
        <v>708</v>
      </c>
      <c r="M134" s="19" t="s">
        <v>709</v>
      </c>
      <c r="N134" s="20" t="s">
        <v>112</v>
      </c>
      <c r="O134" s="32">
        <v>50</v>
      </c>
      <c r="P134" s="22">
        <v>0</v>
      </c>
      <c r="Q134" s="23">
        <f>P134/O134</f>
        <v>0</v>
      </c>
      <c r="R134" s="23">
        <f t="shared" ref="R134:R135" si="169">IF(Q134&gt;100%,100%,Q134)</f>
        <v>0</v>
      </c>
      <c r="S134" s="24">
        <v>67</v>
      </c>
      <c r="T134" s="25">
        <f>S134/O134</f>
        <v>1.34</v>
      </c>
      <c r="U134" s="23">
        <f t="shared" ref="U134:U135" si="170">IF(T134&gt;100%,100%,T134)</f>
        <v>1</v>
      </c>
      <c r="V134" s="24">
        <v>118</v>
      </c>
      <c r="W134" s="25">
        <f>V134/O134</f>
        <v>2.36</v>
      </c>
      <c r="X134" s="23">
        <f t="shared" ref="X134:X135" si="171">IF(W134&gt;100%,100%,W134)</f>
        <v>1</v>
      </c>
      <c r="Y134" s="244">
        <v>121</v>
      </c>
      <c r="Z134" s="72">
        <f>Y134/O134</f>
        <v>2.42</v>
      </c>
      <c r="AA134" s="335">
        <f t="shared" ref="AA134:AA135" si="172">IF(Z134&gt;100%,100%,Z134)</f>
        <v>1</v>
      </c>
      <c r="AB134" s="42">
        <v>128377841</v>
      </c>
      <c r="AC134" s="42">
        <v>84372333</v>
      </c>
      <c r="AD134" s="42">
        <v>23813619</v>
      </c>
      <c r="AE134" s="23">
        <f>AD134/AC134</f>
        <v>0.28224440587650929</v>
      </c>
      <c r="AF134" s="165">
        <v>241991850</v>
      </c>
      <c r="AG134" s="165">
        <v>224005987</v>
      </c>
      <c r="AH134" s="72">
        <f>AG134/AF134</f>
        <v>0.92567574899733196</v>
      </c>
      <c r="AI134" s="165">
        <v>188938593</v>
      </c>
      <c r="AJ134" s="165">
        <v>185324197</v>
      </c>
      <c r="AK134" s="72">
        <f>AJ134/AI134</f>
        <v>0.98086999621088533</v>
      </c>
      <c r="AL134" s="242">
        <v>188938593.19619945</v>
      </c>
      <c r="AM134" s="242">
        <v>183465260.196199</v>
      </c>
      <c r="AN134" s="245">
        <f>AM134/AL134</f>
        <v>0.97103115405164064</v>
      </c>
    </row>
    <row r="135" spans="1:40" ht="36" x14ac:dyDescent="0.3">
      <c r="A135" s="114">
        <v>6</v>
      </c>
      <c r="B135" s="18" t="s">
        <v>13</v>
      </c>
      <c r="C135" s="18">
        <v>386</v>
      </c>
      <c r="D135" s="31" t="s">
        <v>94</v>
      </c>
      <c r="E135" s="31" t="s">
        <v>217</v>
      </c>
      <c r="F135" s="18">
        <v>14</v>
      </c>
      <c r="G135" s="31" t="s">
        <v>704</v>
      </c>
      <c r="H135" s="31" t="s">
        <v>710</v>
      </c>
      <c r="I135" s="31">
        <v>30</v>
      </c>
      <c r="J135" s="19" t="s">
        <v>711</v>
      </c>
      <c r="K135" s="19" t="s">
        <v>206</v>
      </c>
      <c r="L135" s="19" t="s">
        <v>712</v>
      </c>
      <c r="M135" s="19" t="s">
        <v>713</v>
      </c>
      <c r="N135" s="20" t="s">
        <v>112</v>
      </c>
      <c r="O135" s="32">
        <v>80</v>
      </c>
      <c r="P135" s="22">
        <v>0</v>
      </c>
      <c r="Q135" s="23">
        <f>P135/O135</f>
        <v>0</v>
      </c>
      <c r="R135" s="23">
        <f t="shared" si="169"/>
        <v>0</v>
      </c>
      <c r="S135" s="24">
        <v>0</v>
      </c>
      <c r="T135" s="25">
        <f>S135/O135</f>
        <v>0</v>
      </c>
      <c r="U135" s="23">
        <f t="shared" si="170"/>
        <v>0</v>
      </c>
      <c r="V135" s="24">
        <v>0</v>
      </c>
      <c r="W135" s="25">
        <f>V135/O135</f>
        <v>0</v>
      </c>
      <c r="X135" s="23">
        <f t="shared" si="171"/>
        <v>0</v>
      </c>
      <c r="Y135" s="244">
        <v>0</v>
      </c>
      <c r="Z135" s="72">
        <f>Y135/O135</f>
        <v>0</v>
      </c>
      <c r="AA135" s="335">
        <f t="shared" si="172"/>
        <v>0</v>
      </c>
      <c r="AB135" s="42">
        <v>311879082</v>
      </c>
      <c r="AC135" s="42">
        <v>163357055</v>
      </c>
      <c r="AD135" s="42">
        <v>42634539</v>
      </c>
      <c r="AE135" s="23">
        <f>AD135/AC135</f>
        <v>0.26098988500986381</v>
      </c>
      <c r="AF135" s="165">
        <v>164678955</v>
      </c>
      <c r="AG135" s="165">
        <v>149257693</v>
      </c>
      <c r="AH135" s="72">
        <f>AG135/AF135</f>
        <v>0.90635559959680334</v>
      </c>
      <c r="AI135" s="165">
        <v>256519141</v>
      </c>
      <c r="AJ135" s="165">
        <v>247235715</v>
      </c>
      <c r="AK135" s="72">
        <f>AJ135/AI135</f>
        <v>0.96381000667704564</v>
      </c>
      <c r="AL135" s="242">
        <v>256519141</v>
      </c>
      <c r="AM135" s="242">
        <v>256519141</v>
      </c>
      <c r="AN135" s="245">
        <f>AM135/AL135</f>
        <v>1</v>
      </c>
    </row>
    <row r="136" spans="1:40" ht="36" x14ac:dyDescent="0.3">
      <c r="A136" s="114" t="s">
        <v>223</v>
      </c>
      <c r="B136" s="18" t="s">
        <v>13</v>
      </c>
      <c r="C136" s="18">
        <v>387</v>
      </c>
      <c r="D136" s="34" t="s">
        <v>65</v>
      </c>
      <c r="E136" s="31" t="s">
        <v>192</v>
      </c>
      <c r="F136" s="18">
        <v>25</v>
      </c>
      <c r="G136" s="31" t="s">
        <v>704</v>
      </c>
      <c r="H136" s="31" t="s">
        <v>714</v>
      </c>
      <c r="I136" s="31">
        <v>98</v>
      </c>
      <c r="J136" s="83" t="s">
        <v>715</v>
      </c>
      <c r="K136" s="19" t="s">
        <v>707</v>
      </c>
      <c r="L136" s="19" t="s">
        <v>716</v>
      </c>
      <c r="M136" s="19" t="s">
        <v>717</v>
      </c>
      <c r="N136" s="20" t="s">
        <v>112</v>
      </c>
      <c r="O136" s="32" t="s">
        <v>119</v>
      </c>
      <c r="P136" s="22">
        <v>0</v>
      </c>
      <c r="Q136" s="32" t="s">
        <v>119</v>
      </c>
      <c r="R136" s="23">
        <f>IF(AND(P136&gt;0,Q136="(por demanda)"),100%,0%)</f>
        <v>0</v>
      </c>
      <c r="S136" s="24">
        <v>62</v>
      </c>
      <c r="T136" s="32" t="s">
        <v>119</v>
      </c>
      <c r="U136" s="23">
        <f>IF(AND(S136&gt;0,T136="(por demanda)"),100%,0%)</f>
        <v>1</v>
      </c>
      <c r="V136" s="24">
        <v>79</v>
      </c>
      <c r="W136" s="32" t="s">
        <v>119</v>
      </c>
      <c r="X136" s="23">
        <f>IF(AND(V136&gt;0,W136="(por demanda)"),100%,0%)</f>
        <v>1</v>
      </c>
      <c r="Y136" s="244">
        <v>97</v>
      </c>
      <c r="Z136" s="32" t="s">
        <v>119</v>
      </c>
      <c r="AA136" s="335">
        <f>IF(AND(Y136&gt;0,Z136="(por demanda)"),100%,0%)</f>
        <v>1</v>
      </c>
      <c r="AB136" s="38" t="s">
        <v>147</v>
      </c>
      <c r="AC136" s="38" t="s">
        <v>147</v>
      </c>
      <c r="AD136" s="38" t="s">
        <v>147</v>
      </c>
      <c r="AE136" s="38" t="s">
        <v>147</v>
      </c>
      <c r="AF136" s="154" t="s">
        <v>147</v>
      </c>
      <c r="AG136" s="154" t="s">
        <v>147</v>
      </c>
      <c r="AH136" s="38" t="s">
        <v>147</v>
      </c>
      <c r="AI136" s="165" t="s">
        <v>147</v>
      </c>
      <c r="AJ136" s="165" t="s">
        <v>147</v>
      </c>
      <c r="AK136" s="72" t="s">
        <v>147</v>
      </c>
      <c r="AL136" s="38" t="s">
        <v>147</v>
      </c>
      <c r="AM136" s="38" t="s">
        <v>147</v>
      </c>
      <c r="AN136" s="202" t="s">
        <v>147</v>
      </c>
    </row>
    <row r="137" spans="1:40" ht="36" x14ac:dyDescent="0.3">
      <c r="A137" s="114">
        <v>7</v>
      </c>
      <c r="B137" s="18" t="s">
        <v>13</v>
      </c>
      <c r="C137" s="18">
        <v>388</v>
      </c>
      <c r="D137" s="34" t="s">
        <v>65</v>
      </c>
      <c r="E137" s="31" t="s">
        <v>192</v>
      </c>
      <c r="F137" s="18">
        <v>25</v>
      </c>
      <c r="G137" s="31" t="s">
        <v>704</v>
      </c>
      <c r="H137" s="31" t="s">
        <v>718</v>
      </c>
      <c r="I137" s="31">
        <v>31</v>
      </c>
      <c r="J137" s="83" t="s">
        <v>719</v>
      </c>
      <c r="K137" s="19" t="s">
        <v>164</v>
      </c>
      <c r="L137" s="19" t="s">
        <v>720</v>
      </c>
      <c r="M137" s="19" t="s">
        <v>721</v>
      </c>
      <c r="N137" s="20" t="s">
        <v>112</v>
      </c>
      <c r="O137" s="32">
        <v>51</v>
      </c>
      <c r="P137" s="22">
        <v>0</v>
      </c>
      <c r="Q137" s="23">
        <f>P137/O137</f>
        <v>0</v>
      </c>
      <c r="R137" s="23">
        <f t="shared" ref="R137:R138" si="173">IF(Q137&gt;100%,100%,Q137)</f>
        <v>0</v>
      </c>
      <c r="S137" s="24">
        <v>80</v>
      </c>
      <c r="T137" s="25">
        <f>S137/O137</f>
        <v>1.5686274509803921</v>
      </c>
      <c r="U137" s="23">
        <f t="shared" ref="U137:U138" si="174">IF(T137&gt;100%,100%,T137)</f>
        <v>1</v>
      </c>
      <c r="V137" s="24">
        <v>193</v>
      </c>
      <c r="W137" s="25">
        <f>V137/O137</f>
        <v>3.784313725490196</v>
      </c>
      <c r="X137" s="23">
        <f t="shared" ref="X137:X138" si="175">IF(W137&gt;100%,100%,W137)</f>
        <v>1</v>
      </c>
      <c r="Y137" s="244">
        <v>209</v>
      </c>
      <c r="Z137" s="72">
        <f>Y137/O137</f>
        <v>4.0980392156862742</v>
      </c>
      <c r="AA137" s="335">
        <f t="shared" ref="AA137:AA138" si="176">IF(Z137&gt;100%,100%,Z137)</f>
        <v>1</v>
      </c>
      <c r="AB137" s="42">
        <v>160576074</v>
      </c>
      <c r="AC137" s="42">
        <v>353103612</v>
      </c>
      <c r="AD137" s="42">
        <v>114004273</v>
      </c>
      <c r="AE137" s="23">
        <f>AD137/AC137</f>
        <v>0.32286351406680031</v>
      </c>
      <c r="AF137" s="165">
        <v>200011380</v>
      </c>
      <c r="AG137" s="165">
        <v>148027533</v>
      </c>
      <c r="AH137" s="72">
        <f>AG137/AF137</f>
        <v>0.74009555356300227</v>
      </c>
      <c r="AI137" s="165">
        <v>161438816</v>
      </c>
      <c r="AJ137" s="165">
        <v>143243289</v>
      </c>
      <c r="AK137" s="72">
        <f>AJ137/AI137</f>
        <v>0.8872914987186229</v>
      </c>
      <c r="AL137" s="242">
        <v>164668599.803801</v>
      </c>
      <c r="AM137" s="242">
        <v>164668599.803801</v>
      </c>
      <c r="AN137" s="245">
        <f>AM137/AL137</f>
        <v>1</v>
      </c>
    </row>
    <row r="138" spans="1:40" ht="60" x14ac:dyDescent="0.3">
      <c r="A138" s="114">
        <v>9</v>
      </c>
      <c r="B138" s="18" t="s">
        <v>13</v>
      </c>
      <c r="C138" s="18">
        <v>389</v>
      </c>
      <c r="D138" s="34" t="s">
        <v>65</v>
      </c>
      <c r="E138" s="31" t="s">
        <v>192</v>
      </c>
      <c r="F138" s="18">
        <v>25</v>
      </c>
      <c r="G138" s="31" t="s">
        <v>722</v>
      </c>
      <c r="H138" s="31" t="s">
        <v>723</v>
      </c>
      <c r="I138" s="31">
        <v>32</v>
      </c>
      <c r="J138" s="83" t="s">
        <v>724</v>
      </c>
      <c r="K138" s="19" t="s">
        <v>725</v>
      </c>
      <c r="L138" s="19" t="s">
        <v>726</v>
      </c>
      <c r="M138" s="19" t="s">
        <v>727</v>
      </c>
      <c r="N138" s="20" t="s">
        <v>112</v>
      </c>
      <c r="O138" s="32">
        <v>400</v>
      </c>
      <c r="P138" s="22">
        <v>0</v>
      </c>
      <c r="Q138" s="23">
        <f>P138/O138</f>
        <v>0</v>
      </c>
      <c r="R138" s="23">
        <f t="shared" si="173"/>
        <v>0</v>
      </c>
      <c r="S138" s="24">
        <v>11</v>
      </c>
      <c r="T138" s="25">
        <f>S138/O138</f>
        <v>2.75E-2</v>
      </c>
      <c r="U138" s="23">
        <f t="shared" si="174"/>
        <v>2.75E-2</v>
      </c>
      <c r="V138" s="24">
        <v>22</v>
      </c>
      <c r="W138" s="25">
        <f>V138/O138</f>
        <v>5.5E-2</v>
      </c>
      <c r="X138" s="23">
        <f t="shared" si="175"/>
        <v>5.5E-2</v>
      </c>
      <c r="Y138" s="244">
        <v>34</v>
      </c>
      <c r="Z138" s="72">
        <f>Y138/O138</f>
        <v>8.5000000000000006E-2</v>
      </c>
      <c r="AA138" s="335">
        <f t="shared" si="176"/>
        <v>8.5000000000000006E-2</v>
      </c>
      <c r="AB138" s="42">
        <v>150327000</v>
      </c>
      <c r="AC138" s="42">
        <v>150327000</v>
      </c>
      <c r="AD138" s="42">
        <v>0</v>
      </c>
      <c r="AE138" s="23">
        <f>AD138/AC138</f>
        <v>0</v>
      </c>
      <c r="AF138" s="165">
        <v>133159500</v>
      </c>
      <c r="AG138" s="165">
        <v>68998000</v>
      </c>
      <c r="AH138" s="72">
        <f>AG138/AF138</f>
        <v>0.51816055181943454</v>
      </c>
      <c r="AI138" s="165">
        <v>68998000</v>
      </c>
      <c r="AJ138" s="165">
        <v>53998000</v>
      </c>
      <c r="AK138" s="72">
        <f>AJ138/AI138</f>
        <v>0.78260239427229772</v>
      </c>
      <c r="AL138" s="242">
        <v>196164206</v>
      </c>
      <c r="AM138" s="242">
        <v>196164206</v>
      </c>
      <c r="AN138" s="245">
        <f t="shared" ref="AN138:AN140" si="177">AM138/AL138</f>
        <v>1</v>
      </c>
    </row>
    <row r="139" spans="1:40" ht="60" x14ac:dyDescent="0.3">
      <c r="A139" s="114" t="s">
        <v>566</v>
      </c>
      <c r="B139" s="18" t="s">
        <v>13</v>
      </c>
      <c r="C139" s="18">
        <v>390</v>
      </c>
      <c r="D139" s="34" t="s">
        <v>65</v>
      </c>
      <c r="E139" s="31" t="s">
        <v>192</v>
      </c>
      <c r="F139" s="18">
        <v>25</v>
      </c>
      <c r="G139" s="31" t="s">
        <v>722</v>
      </c>
      <c r="H139" s="31" t="s">
        <v>723</v>
      </c>
      <c r="I139" s="31">
        <v>32</v>
      </c>
      <c r="J139" s="83" t="s">
        <v>728</v>
      </c>
      <c r="K139" s="19" t="s">
        <v>729</v>
      </c>
      <c r="L139" s="19" t="s">
        <v>730</v>
      </c>
      <c r="M139" s="19"/>
      <c r="N139" s="20" t="s">
        <v>112</v>
      </c>
      <c r="O139" s="32" t="s">
        <v>731</v>
      </c>
      <c r="P139" s="22">
        <v>0</v>
      </c>
      <c r="Q139" s="32" t="s">
        <v>119</v>
      </c>
      <c r="R139" s="23">
        <f>IF(AND(P139&gt;0,Q139="(por demanda)"),100%,0%)</f>
        <v>0</v>
      </c>
      <c r="S139" s="24">
        <v>0</v>
      </c>
      <c r="T139" s="32" t="s">
        <v>119</v>
      </c>
      <c r="U139" s="23">
        <f>IF(AND(S139&gt;0,T139="(por demanda)"),100%,0%)</f>
        <v>0</v>
      </c>
      <c r="V139" s="24">
        <v>0</v>
      </c>
      <c r="W139" s="32" t="s">
        <v>119</v>
      </c>
      <c r="X139" s="23">
        <f>IF(AND(V139&gt;0,W139="(por demanda)"),100%,0%)</f>
        <v>0</v>
      </c>
      <c r="Y139" s="244">
        <v>48</v>
      </c>
      <c r="Z139" s="32" t="s">
        <v>119</v>
      </c>
      <c r="AA139" s="335">
        <f>IF(AND(Y139&gt;0,Z139="(por demanda)"),100%,0%)</f>
        <v>1</v>
      </c>
      <c r="AB139" s="42">
        <v>75164000</v>
      </c>
      <c r="AC139" s="42">
        <v>75164000</v>
      </c>
      <c r="AD139" s="42">
        <v>0</v>
      </c>
      <c r="AE139" s="23">
        <f>AD139/AC139</f>
        <v>0</v>
      </c>
      <c r="AF139" s="165">
        <v>92331500</v>
      </c>
      <c r="AG139" s="165">
        <v>92331500</v>
      </c>
      <c r="AH139" s="72">
        <f>AG139/AF139</f>
        <v>1</v>
      </c>
      <c r="AI139" s="165">
        <v>92331500</v>
      </c>
      <c r="AJ139" s="165">
        <v>92331500</v>
      </c>
      <c r="AK139" s="72">
        <f>AJ139/AI139</f>
        <v>1</v>
      </c>
      <c r="AL139" s="242">
        <v>92331500</v>
      </c>
      <c r="AM139" s="242">
        <v>92331500</v>
      </c>
      <c r="AN139" s="245">
        <f t="shared" si="177"/>
        <v>1</v>
      </c>
    </row>
    <row r="140" spans="1:40" ht="48" x14ac:dyDescent="0.3">
      <c r="A140" s="114">
        <v>10</v>
      </c>
      <c r="B140" s="18" t="s">
        <v>13</v>
      </c>
      <c r="C140" s="18">
        <v>391</v>
      </c>
      <c r="D140" s="34" t="s">
        <v>65</v>
      </c>
      <c r="E140" s="31" t="s">
        <v>192</v>
      </c>
      <c r="F140" s="18">
        <v>25</v>
      </c>
      <c r="G140" s="31" t="s">
        <v>732</v>
      </c>
      <c r="H140" s="31" t="s">
        <v>733</v>
      </c>
      <c r="I140" s="31">
        <v>35</v>
      </c>
      <c r="J140" s="83" t="s">
        <v>734</v>
      </c>
      <c r="K140" s="19" t="s">
        <v>151</v>
      </c>
      <c r="L140" s="19" t="s">
        <v>735</v>
      </c>
      <c r="M140" s="19"/>
      <c r="N140" s="20" t="s">
        <v>112</v>
      </c>
      <c r="O140" s="32">
        <v>5</v>
      </c>
      <c r="P140" s="22">
        <v>0</v>
      </c>
      <c r="Q140" s="23">
        <f>P140/O140</f>
        <v>0</v>
      </c>
      <c r="R140" s="23">
        <f t="shared" ref="R140" si="178">IF(Q140&gt;100%,100%,Q140)</f>
        <v>0</v>
      </c>
      <c r="S140" s="24">
        <v>5</v>
      </c>
      <c r="T140" s="25">
        <f>S140/O140</f>
        <v>1</v>
      </c>
      <c r="U140" s="23">
        <f t="shared" ref="U140" si="179">IF(T140&gt;100%,100%,T140)</f>
        <v>1</v>
      </c>
      <c r="V140" s="24">
        <v>6</v>
      </c>
      <c r="W140" s="25">
        <f>V140/O140</f>
        <v>1.2</v>
      </c>
      <c r="X140" s="23">
        <f t="shared" ref="X140" si="180">IF(W140&gt;100%,100%,W140)</f>
        <v>1</v>
      </c>
      <c r="Y140" s="244">
        <v>6</v>
      </c>
      <c r="Z140" s="72">
        <f>Y140/O140</f>
        <v>1.2</v>
      </c>
      <c r="AA140" s="335">
        <f t="shared" ref="AA140" si="181">IF(Z140&gt;100%,100%,Z140)</f>
        <v>1</v>
      </c>
      <c r="AB140" s="42">
        <v>129600000</v>
      </c>
      <c r="AC140" s="42">
        <v>129600000</v>
      </c>
      <c r="AD140" s="42">
        <v>65829214</v>
      </c>
      <c r="AE140" s="23">
        <f>AD140/AC140</f>
        <v>0.50794146604938273</v>
      </c>
      <c r="AF140" s="165">
        <v>129600000</v>
      </c>
      <c r="AG140" s="165">
        <v>106122157</v>
      </c>
      <c r="AH140" s="72">
        <f>AG140/AF140</f>
        <v>0.81884380401234569</v>
      </c>
      <c r="AI140" s="165">
        <v>123075754</v>
      </c>
      <c r="AJ140" s="165">
        <v>113123884</v>
      </c>
      <c r="AK140" s="72">
        <f>AJ140/AI140</f>
        <v>0.91914028818381244</v>
      </c>
      <c r="AL140" s="242">
        <v>123075784</v>
      </c>
      <c r="AM140" s="242">
        <v>123075784</v>
      </c>
      <c r="AN140" s="245">
        <f t="shared" si="177"/>
        <v>1</v>
      </c>
    </row>
    <row r="141" spans="1:40" s="279" customFormat="1" ht="24" x14ac:dyDescent="0.3">
      <c r="A141" s="287">
        <v>11</v>
      </c>
      <c r="B141" s="282" t="s">
        <v>13</v>
      </c>
      <c r="C141" s="282">
        <v>392</v>
      </c>
      <c r="D141" s="275" t="s">
        <v>65</v>
      </c>
      <c r="E141" s="276" t="s">
        <v>224</v>
      </c>
      <c r="F141" s="282">
        <v>29</v>
      </c>
      <c r="G141" s="276" t="s">
        <v>736</v>
      </c>
      <c r="H141" s="276" t="s">
        <v>737</v>
      </c>
      <c r="I141" s="276">
        <v>10</v>
      </c>
      <c r="J141" s="277" t="s">
        <v>738</v>
      </c>
      <c r="K141" s="19" t="s">
        <v>206</v>
      </c>
      <c r="L141" s="19" t="s">
        <v>739</v>
      </c>
      <c r="M141" s="19"/>
      <c r="N141" s="278" t="s">
        <v>73</v>
      </c>
      <c r="O141" s="283" t="s">
        <v>731</v>
      </c>
      <c r="P141" s="272">
        <v>0</v>
      </c>
      <c r="Q141" s="283" t="s">
        <v>119</v>
      </c>
      <c r="R141" s="98">
        <f>IF(AND(P141&gt;0,Q141="(por demanda)"),100%,0%)</f>
        <v>0</v>
      </c>
      <c r="S141" s="273">
        <v>0</v>
      </c>
      <c r="T141" s="283" t="s">
        <v>119</v>
      </c>
      <c r="U141" s="98">
        <f>IF(AND(S141&gt;0,T141="(por demanda)"),100%,0%)</f>
        <v>0</v>
      </c>
      <c r="V141" s="273">
        <v>0</v>
      </c>
      <c r="W141" s="283" t="s">
        <v>119</v>
      </c>
      <c r="X141" s="98">
        <f>IF(AND(V141&gt;0,W141="(por demanda)"),100%,0%)</f>
        <v>0</v>
      </c>
      <c r="Y141" s="273">
        <v>0</v>
      </c>
      <c r="Z141" s="283" t="s">
        <v>119</v>
      </c>
      <c r="AA141" s="335">
        <f>IF(AND(Y141&gt;0,Z141="(por demanda)"),100%,0%)</f>
        <v>0</v>
      </c>
      <c r="AB141" s="284" t="s">
        <v>147</v>
      </c>
      <c r="AC141" s="284" t="s">
        <v>147</v>
      </c>
      <c r="AD141" s="284" t="s">
        <v>147</v>
      </c>
      <c r="AE141" s="284" t="s">
        <v>147</v>
      </c>
      <c r="AF141" s="285" t="s">
        <v>147</v>
      </c>
      <c r="AG141" s="285" t="s">
        <v>147</v>
      </c>
      <c r="AH141" s="284" t="s">
        <v>147</v>
      </c>
      <c r="AI141" s="288" t="s">
        <v>147</v>
      </c>
      <c r="AJ141" s="288" t="s">
        <v>147</v>
      </c>
      <c r="AK141" s="289" t="s">
        <v>147</v>
      </c>
      <c r="AL141" s="284" t="s">
        <v>147</v>
      </c>
      <c r="AM141" s="284" t="s">
        <v>147</v>
      </c>
      <c r="AN141" s="286" t="s">
        <v>147</v>
      </c>
    </row>
    <row r="142" spans="1:40" ht="36" x14ac:dyDescent="0.3">
      <c r="A142" s="114">
        <v>12</v>
      </c>
      <c r="B142" s="18" t="s">
        <v>13</v>
      </c>
      <c r="C142" s="18">
        <v>393</v>
      </c>
      <c r="D142" s="34" t="s">
        <v>94</v>
      </c>
      <c r="E142" s="31" t="s">
        <v>217</v>
      </c>
      <c r="F142" s="18">
        <v>14</v>
      </c>
      <c r="G142" s="31" t="s">
        <v>740</v>
      </c>
      <c r="H142" s="31" t="s">
        <v>741</v>
      </c>
      <c r="I142" s="31">
        <v>104</v>
      </c>
      <c r="J142" s="83" t="s">
        <v>742</v>
      </c>
      <c r="K142" s="19" t="s">
        <v>707</v>
      </c>
      <c r="L142" s="19" t="s">
        <v>743</v>
      </c>
      <c r="M142" s="19" t="s">
        <v>744</v>
      </c>
      <c r="N142" s="20" t="s">
        <v>112</v>
      </c>
      <c r="O142" s="32">
        <v>6</v>
      </c>
      <c r="P142" s="22">
        <v>0</v>
      </c>
      <c r="Q142" s="23">
        <f>P142/O142</f>
        <v>0</v>
      </c>
      <c r="R142" s="23">
        <f t="shared" ref="R142:R143" si="182">IF(Q142&gt;100%,100%,Q142)</f>
        <v>0</v>
      </c>
      <c r="S142" s="24">
        <v>0</v>
      </c>
      <c r="T142" s="25">
        <f>S142/O142</f>
        <v>0</v>
      </c>
      <c r="U142" s="23">
        <f t="shared" ref="U142:U143" si="183">IF(T142&gt;100%,100%,T142)</f>
        <v>0</v>
      </c>
      <c r="V142" s="24">
        <v>0</v>
      </c>
      <c r="W142" s="25">
        <f>V142/O142</f>
        <v>0</v>
      </c>
      <c r="X142" s="23">
        <f t="shared" ref="X142:X143" si="184">IF(W142&gt;100%,100%,W142)</f>
        <v>0</v>
      </c>
      <c r="Y142" s="244">
        <v>0</v>
      </c>
      <c r="Z142" s="72">
        <f>Y142/O142</f>
        <v>0</v>
      </c>
      <c r="AA142" s="335">
        <f t="shared" ref="AA142:AA143" si="185">IF(Z142&gt;100%,100%,Z142)</f>
        <v>0</v>
      </c>
      <c r="AB142" s="42">
        <v>39492000</v>
      </c>
      <c r="AC142" s="42">
        <v>39492000</v>
      </c>
      <c r="AD142" s="42">
        <v>0</v>
      </c>
      <c r="AE142" s="23">
        <f>AD142/AC142</f>
        <v>0</v>
      </c>
      <c r="AF142" s="165">
        <v>39492000</v>
      </c>
      <c r="AG142" s="165">
        <v>0</v>
      </c>
      <c r="AH142" s="72">
        <f>AG142/AF142</f>
        <v>0</v>
      </c>
      <c r="AI142" s="165">
        <v>39492000</v>
      </c>
      <c r="AJ142" s="165">
        <v>24427333</v>
      </c>
      <c r="AK142" s="72">
        <f>AJ142/AI142</f>
        <v>0.61853876734528512</v>
      </c>
      <c r="AL142" s="242">
        <v>39492000</v>
      </c>
      <c r="AM142" s="242">
        <v>39467333</v>
      </c>
      <c r="AN142" s="245">
        <f>AM142/AL142</f>
        <v>0.99937539248455387</v>
      </c>
    </row>
    <row r="143" spans="1:40" ht="60" x14ac:dyDescent="0.3">
      <c r="A143" s="85">
        <v>1</v>
      </c>
      <c r="B143" s="18" t="s">
        <v>17</v>
      </c>
      <c r="C143" s="18">
        <v>394</v>
      </c>
      <c r="D143" s="34" t="s">
        <v>745</v>
      </c>
      <c r="E143" s="34" t="s">
        <v>101</v>
      </c>
      <c r="F143" s="18">
        <v>5</v>
      </c>
      <c r="G143" s="34" t="s">
        <v>746</v>
      </c>
      <c r="H143" s="34" t="s">
        <v>747</v>
      </c>
      <c r="I143" s="34">
        <v>42</v>
      </c>
      <c r="J143" s="19" t="s">
        <v>748</v>
      </c>
      <c r="K143" s="19" t="s">
        <v>196</v>
      </c>
      <c r="L143" s="19" t="s">
        <v>749</v>
      </c>
      <c r="M143" s="19" t="s">
        <v>750</v>
      </c>
      <c r="N143" s="20" t="s">
        <v>112</v>
      </c>
      <c r="O143" s="32">
        <v>179</v>
      </c>
      <c r="P143" s="22">
        <v>47</v>
      </c>
      <c r="Q143" s="23">
        <f>P143/O143</f>
        <v>0.26256983240223464</v>
      </c>
      <c r="R143" s="23">
        <f t="shared" si="182"/>
        <v>0.26256983240223464</v>
      </c>
      <c r="S143" s="205">
        <v>92</v>
      </c>
      <c r="T143" s="23">
        <f>S143/O143</f>
        <v>0.51396648044692739</v>
      </c>
      <c r="U143" s="23">
        <f t="shared" si="183"/>
        <v>0.51396648044692739</v>
      </c>
      <c r="V143" s="24">
        <v>137</v>
      </c>
      <c r="W143" s="25">
        <f>V143/O143</f>
        <v>0.76536312849162014</v>
      </c>
      <c r="X143" s="23">
        <f t="shared" si="184"/>
        <v>0.76536312849162014</v>
      </c>
      <c r="Y143" s="251">
        <v>169</v>
      </c>
      <c r="Z143" s="72">
        <f>Y143/O143</f>
        <v>0.94413407821229045</v>
      </c>
      <c r="AA143" s="335">
        <f t="shared" si="185"/>
        <v>0.94413407821229045</v>
      </c>
      <c r="AB143" s="56">
        <v>1539000000</v>
      </c>
      <c r="AC143" s="90">
        <v>1696658497</v>
      </c>
      <c r="AD143" s="90">
        <v>1295077276</v>
      </c>
      <c r="AE143" s="23">
        <f>AD143/AC143</f>
        <v>0.76331051787376869</v>
      </c>
      <c r="AF143" s="165">
        <v>1696658497</v>
      </c>
      <c r="AG143" s="165">
        <v>1295077276</v>
      </c>
      <c r="AH143" s="72">
        <f>AG143/AF143</f>
        <v>0.76331051787376869</v>
      </c>
      <c r="AI143" s="165">
        <v>1696658497</v>
      </c>
      <c r="AJ143" s="165">
        <v>1692403622</v>
      </c>
      <c r="AK143" s="25">
        <f>AJ143/AI143</f>
        <v>0.99749220305233888</v>
      </c>
      <c r="AL143" s="242">
        <v>1874636427</v>
      </c>
      <c r="AM143" s="242">
        <v>1874636427</v>
      </c>
      <c r="AN143" s="245">
        <f>AM143/AL143</f>
        <v>1</v>
      </c>
    </row>
    <row r="144" spans="1:40" ht="48" x14ac:dyDescent="0.3">
      <c r="A144" s="85" t="s">
        <v>331</v>
      </c>
      <c r="B144" s="18" t="s">
        <v>17</v>
      </c>
      <c r="C144" s="18">
        <v>395</v>
      </c>
      <c r="D144" s="34" t="s">
        <v>745</v>
      </c>
      <c r="E144" s="34" t="s">
        <v>101</v>
      </c>
      <c r="F144" s="18">
        <v>5</v>
      </c>
      <c r="G144" s="34" t="s">
        <v>746</v>
      </c>
      <c r="H144" s="34" t="s">
        <v>747</v>
      </c>
      <c r="I144" s="34">
        <v>42</v>
      </c>
      <c r="J144" s="19" t="s">
        <v>751</v>
      </c>
      <c r="K144" s="19" t="s">
        <v>140</v>
      </c>
      <c r="L144" s="19" t="s">
        <v>752</v>
      </c>
      <c r="M144" s="19" t="s">
        <v>753</v>
      </c>
      <c r="N144" s="20" t="s">
        <v>112</v>
      </c>
      <c r="O144" s="32" t="s">
        <v>119</v>
      </c>
      <c r="P144" s="22">
        <v>18</v>
      </c>
      <c r="Q144" s="32" t="s">
        <v>119</v>
      </c>
      <c r="R144" s="23">
        <f>IF(AND(P144&gt;0,Q144="(por demanda)"),100%,0%)</f>
        <v>1</v>
      </c>
      <c r="S144" s="205">
        <v>38</v>
      </c>
      <c r="T144" s="32" t="s">
        <v>119</v>
      </c>
      <c r="U144" s="23">
        <f>IF(AND(S144&gt;0,T144="(por demanda)"),100%,0%)</f>
        <v>1</v>
      </c>
      <c r="V144" s="24">
        <v>56</v>
      </c>
      <c r="W144" s="32" t="s">
        <v>119</v>
      </c>
      <c r="X144" s="23">
        <f>IF(AND(V144&gt;0,W144="(por demanda)"),100%,0%)</f>
        <v>1</v>
      </c>
      <c r="Y144" s="251">
        <v>71</v>
      </c>
      <c r="Z144" s="32" t="s">
        <v>119</v>
      </c>
      <c r="AA144" s="335">
        <f>IF(AND(Y144&gt;0,Z144="(por demanda)"),100%,0%)</f>
        <v>1</v>
      </c>
      <c r="AB144" s="38" t="s">
        <v>147</v>
      </c>
      <c r="AC144" s="90" t="s">
        <v>147</v>
      </c>
      <c r="AD144" s="90" t="s">
        <v>147</v>
      </c>
      <c r="AE144" s="23" t="s">
        <v>147</v>
      </c>
      <c r="AF144" s="165" t="s">
        <v>147</v>
      </c>
      <c r="AG144" s="165" t="s">
        <v>147</v>
      </c>
      <c r="AH144" s="24" t="s">
        <v>147</v>
      </c>
      <c r="AI144" s="165" t="s">
        <v>147</v>
      </c>
      <c r="AJ144" s="165" t="s">
        <v>147</v>
      </c>
      <c r="AK144" s="25" t="s">
        <v>147</v>
      </c>
      <c r="AL144" s="24" t="s">
        <v>147</v>
      </c>
      <c r="AM144" s="24" t="s">
        <v>147</v>
      </c>
      <c r="AN144" s="27" t="s">
        <v>147</v>
      </c>
    </row>
    <row r="145" spans="1:40" ht="36" x14ac:dyDescent="0.3">
      <c r="A145" s="85">
        <v>2</v>
      </c>
      <c r="B145" s="18" t="s">
        <v>17</v>
      </c>
      <c r="C145" s="18">
        <v>396</v>
      </c>
      <c r="D145" s="34" t="s">
        <v>65</v>
      </c>
      <c r="E145" s="34" t="s">
        <v>754</v>
      </c>
      <c r="F145" s="137">
        <v>38</v>
      </c>
      <c r="G145" s="34" t="s">
        <v>755</v>
      </c>
      <c r="H145" s="34" t="s">
        <v>756</v>
      </c>
      <c r="I145" s="34">
        <v>43</v>
      </c>
      <c r="J145" s="83" t="s">
        <v>757</v>
      </c>
      <c r="K145" s="19" t="s">
        <v>78</v>
      </c>
      <c r="L145" s="19" t="s">
        <v>758</v>
      </c>
      <c r="M145" s="19"/>
      <c r="N145" s="20" t="s">
        <v>112</v>
      </c>
      <c r="O145" s="32">
        <v>4</v>
      </c>
      <c r="P145" s="22">
        <v>1</v>
      </c>
      <c r="Q145" s="23">
        <f>P145/O145</f>
        <v>0.25</v>
      </c>
      <c r="R145" s="23">
        <f t="shared" ref="R145:R149" si="186">IF(Q145&gt;100%,100%,Q145)</f>
        <v>0.25</v>
      </c>
      <c r="S145" s="205">
        <v>1</v>
      </c>
      <c r="T145" s="23">
        <f>S145/O145</f>
        <v>0.25</v>
      </c>
      <c r="U145" s="23">
        <f t="shared" ref="U145:U149" si="187">IF(T145&gt;100%,100%,T145)</f>
        <v>0.25</v>
      </c>
      <c r="V145" s="24">
        <v>1</v>
      </c>
      <c r="W145" s="25">
        <f>V145/O145</f>
        <v>0.25</v>
      </c>
      <c r="X145" s="23">
        <f t="shared" ref="X145:X149" si="188">IF(W145&gt;100%,100%,W145)</f>
        <v>0.25</v>
      </c>
      <c r="Y145" s="251">
        <v>3</v>
      </c>
      <c r="Z145" s="72">
        <f>Y145/O145</f>
        <v>0.75</v>
      </c>
      <c r="AA145" s="335">
        <f t="shared" ref="AA145:AA149" si="189">IF(Z145&gt;100%,100%,Z145)</f>
        <v>0.75</v>
      </c>
      <c r="AB145" s="56">
        <v>54949000</v>
      </c>
      <c r="AC145" s="90">
        <v>24750000</v>
      </c>
      <c r="AD145" s="90">
        <v>24750000</v>
      </c>
      <c r="AE145" s="23">
        <f t="shared" ref="AE145:AE150" si="190">AD145/AC145</f>
        <v>1</v>
      </c>
      <c r="AF145" s="165">
        <v>24750000</v>
      </c>
      <c r="AG145" s="165">
        <v>24750000</v>
      </c>
      <c r="AH145" s="72">
        <f t="shared" ref="AH145:AH150" si="191">AG145/AF145</f>
        <v>1</v>
      </c>
      <c r="AI145" s="165">
        <v>24750000</v>
      </c>
      <c r="AJ145" s="165">
        <v>24750000</v>
      </c>
      <c r="AK145" s="25">
        <f t="shared" ref="AK145:AK150" si="192">AJ145/AI145</f>
        <v>1</v>
      </c>
      <c r="AL145" s="242">
        <v>24375000</v>
      </c>
      <c r="AM145" s="242">
        <v>24375000</v>
      </c>
      <c r="AN145" s="245">
        <f t="shared" ref="AN145:AN150" si="193">AM145/AL145</f>
        <v>1</v>
      </c>
    </row>
    <row r="146" spans="1:40" ht="36" x14ac:dyDescent="0.3">
      <c r="A146" s="85">
        <v>3</v>
      </c>
      <c r="B146" s="18" t="s">
        <v>17</v>
      </c>
      <c r="C146" s="18">
        <v>397</v>
      </c>
      <c r="D146" s="34" t="s">
        <v>65</v>
      </c>
      <c r="E146" s="34" t="s">
        <v>124</v>
      </c>
      <c r="F146" s="18">
        <v>26</v>
      </c>
      <c r="G146" s="34" t="s">
        <v>755</v>
      </c>
      <c r="H146" s="34" t="s">
        <v>756</v>
      </c>
      <c r="I146" s="34">
        <v>43</v>
      </c>
      <c r="J146" s="83" t="s">
        <v>759</v>
      </c>
      <c r="K146" s="19" t="s">
        <v>176</v>
      </c>
      <c r="L146" s="19" t="s">
        <v>760</v>
      </c>
      <c r="M146" s="19" t="s">
        <v>761</v>
      </c>
      <c r="N146" s="20" t="s">
        <v>73</v>
      </c>
      <c r="O146" s="150">
        <v>14</v>
      </c>
      <c r="P146" s="22">
        <v>0</v>
      </c>
      <c r="Q146" s="23">
        <f>P146/O146</f>
        <v>0</v>
      </c>
      <c r="R146" s="23">
        <f t="shared" si="186"/>
        <v>0</v>
      </c>
      <c r="S146" s="205">
        <v>0</v>
      </c>
      <c r="T146" s="23">
        <f>S146/O146</f>
        <v>0</v>
      </c>
      <c r="U146" s="23">
        <f t="shared" si="187"/>
        <v>0</v>
      </c>
      <c r="V146" s="24">
        <v>10</v>
      </c>
      <c r="W146" s="25">
        <f>V146/O146</f>
        <v>0.7142857142857143</v>
      </c>
      <c r="X146" s="23">
        <f t="shared" si="188"/>
        <v>0.7142857142857143</v>
      </c>
      <c r="Y146" s="251">
        <v>15</v>
      </c>
      <c r="Z146" s="72">
        <f>Y146/O146</f>
        <v>1.0714285714285714</v>
      </c>
      <c r="AA146" s="335">
        <f t="shared" si="189"/>
        <v>1</v>
      </c>
      <c r="AB146" s="56">
        <v>29120000</v>
      </c>
      <c r="AC146" s="90">
        <v>29120000</v>
      </c>
      <c r="AD146" s="90">
        <v>0</v>
      </c>
      <c r="AE146" s="23">
        <f t="shared" si="190"/>
        <v>0</v>
      </c>
      <c r="AF146" s="165">
        <v>29120000</v>
      </c>
      <c r="AG146" s="165">
        <v>29120000</v>
      </c>
      <c r="AH146" s="72">
        <f t="shared" si="191"/>
        <v>1</v>
      </c>
      <c r="AI146" s="165">
        <v>29120000</v>
      </c>
      <c r="AJ146" s="165">
        <v>29120000</v>
      </c>
      <c r="AK146" s="25">
        <f t="shared" si="192"/>
        <v>1</v>
      </c>
      <c r="AL146" s="242">
        <v>35914000</v>
      </c>
      <c r="AM146" s="242">
        <v>35914000</v>
      </c>
      <c r="AN146" s="245">
        <f t="shared" si="193"/>
        <v>1</v>
      </c>
    </row>
    <row r="147" spans="1:40" ht="24" x14ac:dyDescent="0.3">
      <c r="A147" s="85">
        <v>6</v>
      </c>
      <c r="B147" s="18" t="s">
        <v>17</v>
      </c>
      <c r="C147" s="18">
        <v>398</v>
      </c>
      <c r="D147" s="34" t="s">
        <v>65</v>
      </c>
      <c r="E147" s="34" t="s">
        <v>130</v>
      </c>
      <c r="F147" s="137">
        <v>34</v>
      </c>
      <c r="G147" s="34" t="s">
        <v>762</v>
      </c>
      <c r="H147" s="34" t="s">
        <v>763</v>
      </c>
      <c r="I147" s="34">
        <v>44</v>
      </c>
      <c r="J147" s="83" t="s">
        <v>764</v>
      </c>
      <c r="K147" s="19" t="s">
        <v>176</v>
      </c>
      <c r="L147" s="19" t="s">
        <v>765</v>
      </c>
      <c r="M147" s="19" t="s">
        <v>766</v>
      </c>
      <c r="N147" s="20" t="s">
        <v>112</v>
      </c>
      <c r="O147" s="150">
        <v>20</v>
      </c>
      <c r="P147" s="22">
        <v>1</v>
      </c>
      <c r="Q147" s="23">
        <f>P147/O147</f>
        <v>0.05</v>
      </c>
      <c r="R147" s="23">
        <f t="shared" si="186"/>
        <v>0.05</v>
      </c>
      <c r="S147" s="205">
        <v>8</v>
      </c>
      <c r="T147" s="23">
        <f>S147/O147</f>
        <v>0.4</v>
      </c>
      <c r="U147" s="23">
        <f t="shared" si="187"/>
        <v>0.4</v>
      </c>
      <c r="V147" s="24">
        <v>14</v>
      </c>
      <c r="W147" s="25">
        <f>V147/O147</f>
        <v>0.7</v>
      </c>
      <c r="X147" s="23">
        <f t="shared" si="188"/>
        <v>0.7</v>
      </c>
      <c r="Y147" s="251">
        <v>20</v>
      </c>
      <c r="Z147" s="72">
        <f>Y147/O147</f>
        <v>1</v>
      </c>
      <c r="AA147" s="335">
        <f t="shared" si="189"/>
        <v>1</v>
      </c>
      <c r="AB147" s="56">
        <v>2000000</v>
      </c>
      <c r="AC147" s="90">
        <v>2000000</v>
      </c>
      <c r="AD147" s="90">
        <v>2000000</v>
      </c>
      <c r="AE147" s="23">
        <f t="shared" si="190"/>
        <v>1</v>
      </c>
      <c r="AF147" s="165">
        <v>2000000</v>
      </c>
      <c r="AG147" s="165">
        <v>2000000</v>
      </c>
      <c r="AH147" s="72">
        <f t="shared" si="191"/>
        <v>1</v>
      </c>
      <c r="AI147" s="165">
        <v>2000000</v>
      </c>
      <c r="AJ147" s="165">
        <v>2000000</v>
      </c>
      <c r="AK147" s="25">
        <f t="shared" si="192"/>
        <v>1</v>
      </c>
      <c r="AL147" s="242">
        <v>2000000</v>
      </c>
      <c r="AM147" s="242">
        <v>2000000</v>
      </c>
      <c r="AN147" s="245">
        <f t="shared" si="193"/>
        <v>1</v>
      </c>
    </row>
    <row r="148" spans="1:40" ht="48" x14ac:dyDescent="0.3">
      <c r="A148" s="85">
        <v>1</v>
      </c>
      <c r="B148" s="18" t="s">
        <v>20</v>
      </c>
      <c r="C148" s="18">
        <v>399</v>
      </c>
      <c r="D148" s="31" t="s">
        <v>159</v>
      </c>
      <c r="E148" s="31" t="s">
        <v>160</v>
      </c>
      <c r="F148" s="18">
        <v>20</v>
      </c>
      <c r="G148" s="31" t="s">
        <v>767</v>
      </c>
      <c r="H148" s="31" t="s">
        <v>768</v>
      </c>
      <c r="I148" s="31">
        <v>61</v>
      </c>
      <c r="J148" s="19" t="s">
        <v>769</v>
      </c>
      <c r="K148" s="19" t="s">
        <v>310</v>
      </c>
      <c r="L148" s="19" t="s">
        <v>770</v>
      </c>
      <c r="M148" s="19" t="s">
        <v>771</v>
      </c>
      <c r="N148" s="20" t="s">
        <v>112</v>
      </c>
      <c r="O148" s="32">
        <v>12</v>
      </c>
      <c r="P148" s="22">
        <v>4</v>
      </c>
      <c r="Q148" s="23">
        <f>P148/O148</f>
        <v>0.33333333333333331</v>
      </c>
      <c r="R148" s="23">
        <f t="shared" si="186"/>
        <v>0.33333333333333331</v>
      </c>
      <c r="S148" s="24">
        <v>7</v>
      </c>
      <c r="T148" s="25">
        <f>S148/O148</f>
        <v>0.58333333333333337</v>
      </c>
      <c r="U148" s="23">
        <f t="shared" si="187"/>
        <v>0.58333333333333337</v>
      </c>
      <c r="V148" s="24">
        <v>12</v>
      </c>
      <c r="W148" s="25">
        <f>V148/O148</f>
        <v>1</v>
      </c>
      <c r="X148" s="23">
        <f t="shared" si="188"/>
        <v>1</v>
      </c>
      <c r="Y148" s="244">
        <v>12</v>
      </c>
      <c r="Z148" s="72">
        <f>Y148/O148</f>
        <v>1</v>
      </c>
      <c r="AA148" s="335">
        <f t="shared" si="189"/>
        <v>1</v>
      </c>
      <c r="AB148" s="33">
        <v>70359300</v>
      </c>
      <c r="AC148" s="88">
        <v>70359300</v>
      </c>
      <c r="AD148" s="88">
        <v>70359300</v>
      </c>
      <c r="AE148" s="72">
        <f t="shared" si="190"/>
        <v>1</v>
      </c>
      <c r="AF148" s="165">
        <v>70359300</v>
      </c>
      <c r="AG148" s="165">
        <v>70359300</v>
      </c>
      <c r="AH148" s="72">
        <f t="shared" si="191"/>
        <v>1</v>
      </c>
      <c r="AI148" s="165">
        <v>70359300</v>
      </c>
      <c r="AJ148" s="165">
        <v>70359300</v>
      </c>
      <c r="AK148" s="72">
        <f t="shared" si="192"/>
        <v>1</v>
      </c>
      <c r="AL148" s="243">
        <v>70359300</v>
      </c>
      <c r="AM148" s="243">
        <v>70359300</v>
      </c>
      <c r="AN148" s="245">
        <f t="shared" si="193"/>
        <v>1</v>
      </c>
    </row>
    <row r="149" spans="1:40" ht="60" x14ac:dyDescent="0.3">
      <c r="A149" s="85">
        <v>2</v>
      </c>
      <c r="B149" s="18" t="s">
        <v>20</v>
      </c>
      <c r="C149" s="18">
        <v>400</v>
      </c>
      <c r="D149" s="31" t="s">
        <v>159</v>
      </c>
      <c r="E149" s="31" t="s">
        <v>160</v>
      </c>
      <c r="F149" s="18">
        <v>20</v>
      </c>
      <c r="G149" s="31" t="s">
        <v>767</v>
      </c>
      <c r="H149" s="31" t="s">
        <v>768</v>
      </c>
      <c r="I149" s="31">
        <v>61</v>
      </c>
      <c r="J149" s="19" t="s">
        <v>772</v>
      </c>
      <c r="K149" s="19" t="s">
        <v>773</v>
      </c>
      <c r="L149" s="19" t="s">
        <v>774</v>
      </c>
      <c r="M149" s="19" t="s">
        <v>775</v>
      </c>
      <c r="N149" s="20" t="s">
        <v>112</v>
      </c>
      <c r="O149" s="32">
        <v>68</v>
      </c>
      <c r="P149" s="22">
        <v>4</v>
      </c>
      <c r="Q149" s="23">
        <f>P149/O149</f>
        <v>5.8823529411764705E-2</v>
      </c>
      <c r="R149" s="23">
        <f t="shared" si="186"/>
        <v>5.8823529411764705E-2</v>
      </c>
      <c r="S149" s="24">
        <v>34</v>
      </c>
      <c r="T149" s="25">
        <f>S149/O149</f>
        <v>0.5</v>
      </c>
      <c r="U149" s="23">
        <f t="shared" si="187"/>
        <v>0.5</v>
      </c>
      <c r="V149" s="24">
        <v>49</v>
      </c>
      <c r="W149" s="25">
        <f>V149/O149</f>
        <v>0.72058823529411764</v>
      </c>
      <c r="X149" s="23">
        <f t="shared" si="188"/>
        <v>0.72058823529411764</v>
      </c>
      <c r="Y149" s="244">
        <v>68</v>
      </c>
      <c r="Z149" s="72">
        <f>Y149/O149</f>
        <v>1</v>
      </c>
      <c r="AA149" s="335">
        <f t="shared" si="189"/>
        <v>1</v>
      </c>
      <c r="AB149" s="33">
        <v>113712000</v>
      </c>
      <c r="AC149" s="88">
        <v>113712000</v>
      </c>
      <c r="AD149" s="88">
        <v>113712000</v>
      </c>
      <c r="AE149" s="72">
        <f t="shared" si="190"/>
        <v>1</v>
      </c>
      <c r="AF149" s="165">
        <v>113712000</v>
      </c>
      <c r="AG149" s="165">
        <v>113712000</v>
      </c>
      <c r="AH149" s="72">
        <f t="shared" si="191"/>
        <v>1</v>
      </c>
      <c r="AI149" s="165">
        <v>113712000</v>
      </c>
      <c r="AJ149" s="165">
        <v>113712000</v>
      </c>
      <c r="AK149" s="72">
        <f t="shared" si="192"/>
        <v>1</v>
      </c>
      <c r="AL149" s="243">
        <v>113712000</v>
      </c>
      <c r="AM149" s="243">
        <v>113712000</v>
      </c>
      <c r="AN149" s="245">
        <f t="shared" si="193"/>
        <v>1</v>
      </c>
    </row>
    <row r="150" spans="1:40" s="204" customFormat="1" ht="12.5" thickBot="1" x14ac:dyDescent="0.35">
      <c r="A150" s="232"/>
      <c r="B150" s="233"/>
      <c r="C150" s="233"/>
      <c r="D150" s="233"/>
      <c r="E150" s="233"/>
      <c r="F150" s="233"/>
      <c r="G150" s="233"/>
      <c r="H150" s="233"/>
      <c r="I150" s="233"/>
      <c r="J150" s="233"/>
      <c r="K150" s="233"/>
      <c r="L150" s="233"/>
      <c r="M150" s="233"/>
      <c r="N150" s="233"/>
      <c r="O150" s="233"/>
      <c r="P150" s="233"/>
      <c r="Q150" s="233"/>
      <c r="R150" s="234">
        <f>AVERAGE(R2:R149)</f>
        <v>0.43354833772520923</v>
      </c>
      <c r="S150" s="233"/>
      <c r="T150" s="233"/>
      <c r="U150" s="234">
        <f>AVERAGE(U2:U149)</f>
        <v>0.61510982795259472</v>
      </c>
      <c r="V150" s="233"/>
      <c r="W150" s="233"/>
      <c r="X150" s="234">
        <f>AVERAGE(X2:X149)</f>
        <v>0.76998855184416326</v>
      </c>
      <c r="Y150" s="233"/>
      <c r="Z150" s="233"/>
      <c r="AA150" s="336">
        <f>AVERAGE(AA2:AA149)</f>
        <v>0.86043368681887777</v>
      </c>
      <c r="AB150" s="235">
        <f>SUM(AB2:AB149)</f>
        <v>626981416362</v>
      </c>
      <c r="AC150" s="235">
        <f>SUM(AC2:AC149)</f>
        <v>626957292432</v>
      </c>
      <c r="AD150" s="235">
        <f>SUM(AD2:AD149)</f>
        <v>166094647528.81882</v>
      </c>
      <c r="AE150" s="236">
        <f t="shared" si="190"/>
        <v>0.26492178898586383</v>
      </c>
      <c r="AF150" s="237">
        <f>SUM(AF2:AF149)</f>
        <v>629301060628.09143</v>
      </c>
      <c r="AG150" s="237">
        <f>SUM(AG2:AG149)</f>
        <v>323126969439.51819</v>
      </c>
      <c r="AH150" s="236">
        <f t="shared" si="191"/>
        <v>0.51346960883398529</v>
      </c>
      <c r="AI150" s="235">
        <f>SUM(AI2:AI149)</f>
        <v>654482984899.474</v>
      </c>
      <c r="AJ150" s="235">
        <f>SUM(AJ2:AJ149)</f>
        <v>472730767113.03131</v>
      </c>
      <c r="AK150" s="236">
        <f t="shared" si="192"/>
        <v>0.72229649665474638</v>
      </c>
      <c r="AL150" s="235">
        <f>SUM(AL2:AL149)</f>
        <v>659663479788.86536</v>
      </c>
      <c r="AM150" s="235">
        <f>SUM(AM2:AM149)</f>
        <v>631114167977.79578</v>
      </c>
      <c r="AN150" s="238">
        <f t="shared" si="193"/>
        <v>0.9567214000990214</v>
      </c>
    </row>
    <row r="151" spans="1:40" x14ac:dyDescent="0.3">
      <c r="U151" s="210"/>
      <c r="AB151" s="140"/>
      <c r="AC151" s="140"/>
      <c r="AD151" s="140"/>
      <c r="AE151" s="140"/>
      <c r="AL151" s="241"/>
      <c r="AM151" s="241"/>
    </row>
    <row r="152" spans="1:40" x14ac:dyDescent="0.3">
      <c r="U152" s="210"/>
    </row>
  </sheetData>
  <protectedRanges>
    <protectedRange sqref="D55:E94" name="Rango2"/>
    <protectedRange sqref="D112:E122 D123" name="Rango1_1"/>
    <protectedRange sqref="D98:E98" name="Rango1_7"/>
    <protectedRange sqref="D99:E99" name="Rango1_8"/>
    <protectedRange sqref="D100:E104" name="Rango1_9"/>
    <protectedRange sqref="D105:E105" name="Rango1_10"/>
    <protectedRange sqref="D106:E106" name="Rango1_5_2"/>
    <protectedRange sqref="D107:E111" name="Rango1_11"/>
    <protectedRange sqref="H98:I98" name="Rango2_7"/>
    <protectedRange sqref="H99:I99" name="Rango2_8"/>
    <protectedRange sqref="H100:I104" name="Rango2_9"/>
    <protectedRange sqref="H105:I105" name="Rango2_10"/>
    <protectedRange sqref="H106:I106" name="Rango2_2_2"/>
    <protectedRange sqref="H107:I111" name="Rango2_11"/>
    <protectedRange sqref="AC98" name="Rango29_10_1"/>
    <protectedRange sqref="AD98" name="Rango29_10_2"/>
    <protectedRange sqref="AC100:AD100" name="Rango29_6"/>
    <protectedRange sqref="AC107:AD107" name="Rango29_5"/>
    <protectedRange sqref="E123" name="Rango29"/>
    <protectedRange sqref="Y98" name="Rango1_1_1"/>
    <protectedRange sqref="Y99:Y103 Y105:Y106" name="Rango1_2"/>
    <protectedRange sqref="Y104" name="Rango1_3"/>
    <protectedRange sqref="Y107:Y111" name="Rango1_2_1"/>
  </protectedRanges>
  <autoFilter ref="A1:AN150" xr:uid="{00000000-0009-0000-0000-000002000000}"/>
  <dataValidations disablePrompts="1" count="1">
    <dataValidation type="decimal" allowBlank="1" showInputMessage="1" showErrorMessage="1" sqref="AC98:AD98 AC100:AD100 AC107:AD107 Y98:Y111" xr:uid="{00000000-0002-0000-0200-000000000000}">
      <formula1>0</formula1>
      <formula2>1000000000000</formula2>
    </dataValidation>
  </dataValidations>
  <pageMargins left="0.7" right="0.7" top="0.75" bottom="0.75" header="0.3" footer="0.3"/>
  <pageSetup orientation="portrait" horizontalDpi="300" verticalDpi="300" r:id="rId1"/>
  <ignoredErrors>
    <ignoredError sqref="U17 U19" 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9"/>
  <sheetViews>
    <sheetView zoomScale="80" zoomScaleNormal="80" zoomScalePageLayoutView="80" workbookViewId="0">
      <selection activeCell="A2" sqref="A2"/>
    </sheetView>
  </sheetViews>
  <sheetFormatPr baseColWidth="10" defaultColWidth="16.81640625" defaultRowHeight="14.5" x14ac:dyDescent="0.35"/>
  <cols>
    <col min="1" max="1" width="7.1796875" style="1" bestFit="1" customWidth="1"/>
    <col min="2" max="2" width="16.453125" style="1" bestFit="1" customWidth="1"/>
    <col min="3" max="3" width="15.453125" style="1" bestFit="1" customWidth="1"/>
    <col min="4" max="4" width="14.453125" style="1" bestFit="1" customWidth="1"/>
    <col min="5" max="5" width="16.81640625" style="1"/>
    <col min="6" max="6" width="16.7265625" style="1" bestFit="1" customWidth="1"/>
    <col min="7" max="7" width="16.1796875" style="1" bestFit="1" customWidth="1"/>
    <col min="8" max="8" width="14.26953125" style="1" bestFit="1" customWidth="1"/>
    <col min="9" max="9" width="21" style="10" bestFit="1" customWidth="1"/>
    <col min="10" max="10" width="21" style="11" bestFit="1" customWidth="1"/>
    <col min="11" max="11" width="16.26953125" style="11" bestFit="1" customWidth="1"/>
    <col min="12" max="12" width="21" style="10" bestFit="1" customWidth="1"/>
    <col min="13" max="13" width="21" style="11" bestFit="1" customWidth="1"/>
    <col min="14" max="14" width="12.26953125" style="11" bestFit="1" customWidth="1"/>
    <col min="15" max="15" width="21" style="10" bestFit="1" customWidth="1"/>
    <col min="16" max="16" width="21" style="11" bestFit="1" customWidth="1"/>
    <col min="17" max="17" width="12.26953125" style="11" bestFit="1" customWidth="1"/>
    <col min="18" max="18" width="21" style="10" bestFit="1" customWidth="1"/>
    <col min="19" max="19" width="21" style="11" bestFit="1" customWidth="1"/>
    <col min="20" max="20" width="12.26953125" style="268" bestFit="1" customWidth="1"/>
    <col min="21" max="21" width="21.26953125" style="14" bestFit="1" customWidth="1"/>
    <col min="22" max="22" width="19.453125" style="14" bestFit="1" customWidth="1"/>
    <col min="23" max="23" width="21" style="14" bestFit="1" customWidth="1"/>
    <col min="24" max="24" width="21" style="11" bestFit="1" customWidth="1"/>
    <col min="25" max="25" width="19.453125" style="14" bestFit="1" customWidth="1"/>
    <col min="26" max="26" width="21" style="14" bestFit="1" customWidth="1"/>
    <col min="27" max="27" width="21" style="11" bestFit="1" customWidth="1"/>
    <col min="28" max="28" width="19.453125" style="14" bestFit="1" customWidth="1"/>
    <col min="29" max="29" width="21" style="14" bestFit="1" customWidth="1"/>
    <col min="30" max="30" width="21" style="11" bestFit="1" customWidth="1"/>
    <col min="31" max="31" width="19.453125" style="14" bestFit="1" customWidth="1"/>
    <col min="32" max="32" width="21" style="14" bestFit="1" customWidth="1"/>
    <col min="33" max="33" width="21" style="11" bestFit="1" customWidth="1"/>
    <col min="34" max="16384" width="16.81640625" style="1"/>
  </cols>
  <sheetData>
    <row r="1" spans="1:33" ht="48" x14ac:dyDescent="0.35">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290"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72" x14ac:dyDescent="0.35">
      <c r="A2" s="17" t="s">
        <v>4</v>
      </c>
      <c r="B2" s="18" t="s">
        <v>65</v>
      </c>
      <c r="C2" s="18" t="s">
        <v>66</v>
      </c>
      <c r="D2" s="18" t="s">
        <v>67</v>
      </c>
      <c r="E2" s="18" t="s">
        <v>68</v>
      </c>
      <c r="F2" s="19" t="s">
        <v>69</v>
      </c>
      <c r="G2" s="20" t="s">
        <v>73</v>
      </c>
      <c r="H2" s="23">
        <f>'Matriz PAD 2019'!O2</f>
        <v>1</v>
      </c>
      <c r="I2" s="23">
        <f>'Matriz PAD 2019'!P2</f>
        <v>0.26</v>
      </c>
      <c r="J2" s="23">
        <f>'Matriz PAD 2019'!Q2</f>
        <v>0.26</v>
      </c>
      <c r="K2" s="99">
        <f>'Matriz PAD 2019'!R2</f>
        <v>0.26</v>
      </c>
      <c r="L2" s="22">
        <f>'Matriz PAD 2019'!S2</f>
        <v>0.50600000000000001</v>
      </c>
      <c r="M2" s="23">
        <f>'Matriz PAD 2019'!T2</f>
        <v>0.50600000000000001</v>
      </c>
      <c r="N2" s="99">
        <f>'Matriz PAD 2019'!U2</f>
        <v>0.50600000000000001</v>
      </c>
      <c r="O2" s="22">
        <f>'Matriz PAD 2019'!V2</f>
        <v>0.76819999999999999</v>
      </c>
      <c r="P2" s="23">
        <f>'Matriz PAD 2019'!W2</f>
        <v>0.76819999999999999</v>
      </c>
      <c r="Q2" s="23">
        <f>'Matriz PAD 2019'!X2</f>
        <v>0.76819999999999999</v>
      </c>
      <c r="R2" s="22">
        <f>'Matriz PAD 2019'!Y2</f>
        <v>0.997</v>
      </c>
      <c r="S2" s="23">
        <f>'Matriz PAD 2019'!Z2</f>
        <v>0.997</v>
      </c>
      <c r="T2" s="291">
        <f>'Matriz PAD 2019'!AA2</f>
        <v>0.997</v>
      </c>
      <c r="U2" s="64">
        <f>'Matriz PAD 2019'!AB2</f>
        <v>5890391000</v>
      </c>
      <c r="V2" s="64">
        <f>'Matriz PAD 2019'!AC2</f>
        <v>5638093852</v>
      </c>
      <c r="W2" s="64">
        <f>'Matriz PAD 2019'!AD2</f>
        <v>1092820454</v>
      </c>
      <c r="X2" s="23">
        <f>'Matriz PAD 2019'!AE2</f>
        <v>0.19382799979683629</v>
      </c>
      <c r="Y2" s="64">
        <f>'Matriz PAD 2019'!AF2</f>
        <v>5569680832</v>
      </c>
      <c r="Z2" s="64">
        <f>'Matriz PAD 2019'!AG2</f>
        <v>3651865277</v>
      </c>
      <c r="AA2" s="23">
        <f>'Matriz PAD 2019'!AH2</f>
        <v>0.65566867961600284</v>
      </c>
      <c r="AB2" s="64">
        <f>'Matriz PAD 2019'!AI2</f>
        <v>6637151395</v>
      </c>
      <c r="AC2" s="64">
        <f>'Matriz PAD 2019'!AJ2</f>
        <v>4646094218</v>
      </c>
      <c r="AD2" s="23">
        <f>'Matriz PAD 2019'!AK2</f>
        <v>0.70001329508621224</v>
      </c>
      <c r="AE2" s="64">
        <f>'Matriz PAD 2019'!AL2</f>
        <v>7011008973</v>
      </c>
      <c r="AF2" s="64">
        <f>'Matriz PAD 2019'!AM2</f>
        <v>7004767665</v>
      </c>
      <c r="AG2" s="65">
        <f>'Matriz PAD 2019'!AN2</f>
        <v>0.99910978462243649</v>
      </c>
    </row>
    <row r="3" spans="1:33" ht="60" x14ac:dyDescent="0.35">
      <c r="A3" s="17" t="s">
        <v>4</v>
      </c>
      <c r="B3" s="18" t="s">
        <v>74</v>
      </c>
      <c r="C3" s="18" t="s">
        <v>75</v>
      </c>
      <c r="D3" s="18" t="s">
        <v>67</v>
      </c>
      <c r="E3" s="18" t="s">
        <v>76</v>
      </c>
      <c r="F3" s="19" t="s">
        <v>77</v>
      </c>
      <c r="G3" s="20" t="s">
        <v>73</v>
      </c>
      <c r="H3" s="23">
        <f>'Matriz PAD 2019'!O3</f>
        <v>1</v>
      </c>
      <c r="I3" s="23">
        <f>'Matriz PAD 2019'!P3</f>
        <v>0.65500000000000003</v>
      </c>
      <c r="J3" s="23">
        <f>'Matriz PAD 2019'!Q3</f>
        <v>0.65500000000000003</v>
      </c>
      <c r="K3" s="99">
        <f>'Matriz PAD 2019'!R3</f>
        <v>0.65500000000000003</v>
      </c>
      <c r="L3" s="22">
        <f>'Matriz PAD 2019'!S3</f>
        <v>0.8</v>
      </c>
      <c r="M3" s="23">
        <f>'Matriz PAD 2019'!T3</f>
        <v>0.8</v>
      </c>
      <c r="N3" s="99">
        <f>'Matriz PAD 2019'!U3</f>
        <v>0.8</v>
      </c>
      <c r="O3" s="22">
        <f>'Matriz PAD 2019'!V3</f>
        <v>0.96</v>
      </c>
      <c r="P3" s="23">
        <f>'Matriz PAD 2019'!W3</f>
        <v>0.96</v>
      </c>
      <c r="Q3" s="23">
        <f>'Matriz PAD 2019'!X3</f>
        <v>0.96</v>
      </c>
      <c r="R3" s="22">
        <f>'Matriz PAD 2019'!Y3</f>
        <v>1</v>
      </c>
      <c r="S3" s="23">
        <f>'Matriz PAD 2019'!Z3</f>
        <v>1</v>
      </c>
      <c r="T3" s="291">
        <f>'Matriz PAD 2019'!AA3</f>
        <v>1</v>
      </c>
      <c r="U3" s="64">
        <f>'Matriz PAD 2019'!AB3</f>
        <v>472047000</v>
      </c>
      <c r="V3" s="64">
        <f>'Matriz PAD 2019'!AC3</f>
        <v>175139188</v>
      </c>
      <c r="W3" s="64">
        <f>'Matriz PAD 2019'!AD3</f>
        <v>173884704</v>
      </c>
      <c r="X3" s="23">
        <f>'Matriz PAD 2019'!AE3</f>
        <v>0.99283721699109395</v>
      </c>
      <c r="Y3" s="64">
        <f>'Matriz PAD 2019'!AF3</f>
        <v>257174016</v>
      </c>
      <c r="Z3" s="64">
        <f>'Matriz PAD 2019'!AG3</f>
        <v>173884704</v>
      </c>
      <c r="AA3" s="23">
        <f>'Matriz PAD 2019'!AH3</f>
        <v>0.67613636363636365</v>
      </c>
      <c r="AB3" s="64">
        <f>'Matriz PAD 2019'!AI3</f>
        <v>273101270</v>
      </c>
      <c r="AC3" s="64">
        <f>'Matriz PAD 2019'!AJ3</f>
        <v>244948508</v>
      </c>
      <c r="AD3" s="23">
        <f>'Matriz PAD 2019'!AK3</f>
        <v>0.89691456945623138</v>
      </c>
      <c r="AE3" s="64">
        <f>'Matriz PAD 2019'!AL3</f>
        <v>274659900</v>
      </c>
      <c r="AF3" s="64">
        <f>'Matriz PAD 2019'!AM3</f>
        <v>274659900</v>
      </c>
      <c r="AG3" s="65">
        <f>'Matriz PAD 2019'!AN3</f>
        <v>1</v>
      </c>
    </row>
    <row r="4" spans="1:33" ht="84" x14ac:dyDescent="0.35">
      <c r="A4" s="17" t="s">
        <v>4</v>
      </c>
      <c r="B4" s="18" t="s">
        <v>81</v>
      </c>
      <c r="C4" s="18" t="s">
        <v>82</v>
      </c>
      <c r="D4" s="18" t="s">
        <v>67</v>
      </c>
      <c r="E4" s="18" t="s">
        <v>83</v>
      </c>
      <c r="F4" s="19" t="s">
        <v>84</v>
      </c>
      <c r="G4" s="20" t="s">
        <v>87</v>
      </c>
      <c r="H4" s="23">
        <f>'Matriz PAD 2019'!O4</f>
        <v>0.9</v>
      </c>
      <c r="I4" s="23">
        <f>'Matriz PAD 2019'!P4</f>
        <v>0.77500000000000002</v>
      </c>
      <c r="J4" s="23">
        <f>'Matriz PAD 2019'!Q4</f>
        <v>0.86111111111111116</v>
      </c>
      <c r="K4" s="99">
        <f>'Matriz PAD 2019'!R4</f>
        <v>0.86111111111111116</v>
      </c>
      <c r="L4" s="22">
        <f>'Matriz PAD 2019'!S4</f>
        <v>0.80400000000000005</v>
      </c>
      <c r="M4" s="23">
        <f>'Matriz PAD 2019'!T4</f>
        <v>0.89333333333333331</v>
      </c>
      <c r="N4" s="99">
        <f>'Matriz PAD 2019'!U4</f>
        <v>0.89333333333333331</v>
      </c>
      <c r="O4" s="22">
        <f>'Matriz PAD 2019'!V4</f>
        <v>0.79</v>
      </c>
      <c r="P4" s="23">
        <f>'Matriz PAD 2019'!W4</f>
        <v>0.87777777777777777</v>
      </c>
      <c r="Q4" s="23">
        <f>'Matriz PAD 2019'!X4</f>
        <v>0.87777777777777777</v>
      </c>
      <c r="R4" s="22">
        <f>'Matriz PAD 2019'!Y4</f>
        <v>0.98</v>
      </c>
      <c r="S4" s="23">
        <f>'Matriz PAD 2019'!Z4</f>
        <v>1.0888888888888888</v>
      </c>
      <c r="T4" s="291">
        <f>'Matriz PAD 2019'!AA4</f>
        <v>1</v>
      </c>
      <c r="U4" s="64">
        <f>'Matriz PAD 2019'!AB4</f>
        <v>1798946000</v>
      </c>
      <c r="V4" s="64">
        <f>'Matriz PAD 2019'!AC4</f>
        <v>1835644788</v>
      </c>
      <c r="W4" s="64">
        <f>'Matriz PAD 2019'!AD4</f>
        <v>632742597</v>
      </c>
      <c r="X4" s="23">
        <f>'Matriz PAD 2019'!AE4</f>
        <v>0.34469773299081219</v>
      </c>
      <c r="Y4" s="64">
        <f>'Matriz PAD 2019'!AF4</f>
        <v>1855451579</v>
      </c>
      <c r="Z4" s="64">
        <f>'Matriz PAD 2019'!AG4</f>
        <v>1043547597</v>
      </c>
      <c r="AA4" s="23">
        <f>'Matriz PAD 2019'!AH4</f>
        <v>0.56242243603167619</v>
      </c>
      <c r="AB4" s="64">
        <f>'Matriz PAD 2019'!AI4</f>
        <v>1881449789</v>
      </c>
      <c r="AC4" s="64">
        <f>'Matriz PAD 2019'!AJ4</f>
        <v>1448154975</v>
      </c>
      <c r="AD4" s="23">
        <f>'Matriz PAD 2019'!AK4</f>
        <v>0.76970163299957195</v>
      </c>
      <c r="AE4" s="64">
        <f>'Matriz PAD 2019'!AL4</f>
        <v>1765221616</v>
      </c>
      <c r="AF4" s="64">
        <f>'Matriz PAD 2019'!AM4</f>
        <v>1765221616</v>
      </c>
      <c r="AG4" s="65">
        <f>'Matriz PAD 2019'!AN4</f>
        <v>1</v>
      </c>
    </row>
    <row r="5" spans="1:33" ht="108" x14ac:dyDescent="0.35">
      <c r="A5" s="17" t="s">
        <v>4</v>
      </c>
      <c r="B5" s="18" t="s">
        <v>81</v>
      </c>
      <c r="C5" s="18" t="s">
        <v>88</v>
      </c>
      <c r="D5" s="18" t="s">
        <v>67</v>
      </c>
      <c r="E5" s="18" t="s">
        <v>89</v>
      </c>
      <c r="F5" s="19" t="s">
        <v>90</v>
      </c>
      <c r="G5" s="20" t="s">
        <v>87</v>
      </c>
      <c r="H5" s="22">
        <f>'Matriz PAD 2019'!O5</f>
        <v>3</v>
      </c>
      <c r="I5" s="22">
        <f>'Matriz PAD 2019'!P5</f>
        <v>1</v>
      </c>
      <c r="J5" s="23">
        <f>'Matriz PAD 2019'!Q5</f>
        <v>0.33333333333333331</v>
      </c>
      <c r="K5" s="99">
        <f>'Matriz PAD 2019'!R5</f>
        <v>0.33333333333333331</v>
      </c>
      <c r="L5" s="22">
        <f>'Matriz PAD 2019'!S5</f>
        <v>1</v>
      </c>
      <c r="M5" s="23">
        <f>'Matriz PAD 2019'!T5</f>
        <v>0.33333333333333331</v>
      </c>
      <c r="N5" s="100">
        <f>'Matriz PAD 2019'!U5</f>
        <v>0.33333333333333331</v>
      </c>
      <c r="O5" s="22">
        <f>'Matriz PAD 2019'!V5</f>
        <v>2</v>
      </c>
      <c r="P5" s="23">
        <f>'Matriz PAD 2019'!W5</f>
        <v>0.66666666666666663</v>
      </c>
      <c r="Q5" s="23">
        <f>'Matriz PAD 2019'!X5</f>
        <v>0.66666666666666663</v>
      </c>
      <c r="R5" s="22">
        <f>'Matriz PAD 2019'!Y5</f>
        <v>3</v>
      </c>
      <c r="S5" s="23">
        <f>'Matriz PAD 2019'!Z5</f>
        <v>1</v>
      </c>
      <c r="T5" s="291">
        <f>'Matriz PAD 2019'!AA5</f>
        <v>1</v>
      </c>
      <c r="U5" s="64">
        <f>'Matriz PAD 2019'!AB5</f>
        <v>3852257000</v>
      </c>
      <c r="V5" s="64">
        <f>'Matriz PAD 2019'!AC5</f>
        <v>4490991931</v>
      </c>
      <c r="W5" s="64">
        <f>'Matriz PAD 2019'!AD5</f>
        <v>2119234596</v>
      </c>
      <c r="X5" s="23">
        <f>'Matriz PAD 2019'!AE5</f>
        <v>0.47188563875422379</v>
      </c>
      <c r="Y5" s="64">
        <f>'Matriz PAD 2019'!AF5</f>
        <v>4532746858</v>
      </c>
      <c r="Z5" s="64">
        <f>'Matriz PAD 2019'!AG5</f>
        <v>2350903972</v>
      </c>
      <c r="AA5" s="23">
        <f>'Matriz PAD 2019'!AH5</f>
        <v>0.51864885590308429</v>
      </c>
      <c r="AB5" s="64">
        <f>'Matriz PAD 2019'!AI5</f>
        <v>4542334604</v>
      </c>
      <c r="AC5" s="64">
        <f>'Matriz PAD 2019'!AJ5</f>
        <v>3656872852</v>
      </c>
      <c r="AD5" s="23">
        <f>'Matriz PAD 2019'!AK5</f>
        <v>0.80506461342142022</v>
      </c>
      <c r="AE5" s="64">
        <f>'Matriz PAD 2019'!AL5</f>
        <v>4336026461</v>
      </c>
      <c r="AF5" s="64">
        <f>'Matriz PAD 2019'!AM5</f>
        <v>4336026461</v>
      </c>
      <c r="AG5" s="65">
        <f>'Matriz PAD 2019'!AN5</f>
        <v>1</v>
      </c>
    </row>
    <row r="6" spans="1:33" ht="96" x14ac:dyDescent="0.35">
      <c r="A6" s="17" t="s">
        <v>4</v>
      </c>
      <c r="B6" s="18" t="s">
        <v>94</v>
      </c>
      <c r="C6" s="18" t="s">
        <v>95</v>
      </c>
      <c r="D6" s="18" t="s">
        <v>67</v>
      </c>
      <c r="E6" s="18" t="s">
        <v>96</v>
      </c>
      <c r="F6" s="19" t="s">
        <v>97</v>
      </c>
      <c r="G6" s="20" t="s">
        <v>73</v>
      </c>
      <c r="H6" s="22">
        <f>'Matriz PAD 2019'!O6</f>
        <v>1</v>
      </c>
      <c r="I6" s="22">
        <f>'Matriz PAD 2019'!P6</f>
        <v>1</v>
      </c>
      <c r="J6" s="23">
        <f>'Matriz PAD 2019'!Q6</f>
        <v>1</v>
      </c>
      <c r="K6" s="99">
        <f>'Matriz PAD 2019'!R6</f>
        <v>1</v>
      </c>
      <c r="L6" s="22">
        <f>'Matriz PAD 2019'!S6</f>
        <v>1</v>
      </c>
      <c r="M6" s="23">
        <f>'Matriz PAD 2019'!T6</f>
        <v>1</v>
      </c>
      <c r="N6" s="99">
        <f>'Matriz PAD 2019'!U6</f>
        <v>1</v>
      </c>
      <c r="O6" s="22">
        <f>'Matriz PAD 2019'!V6</f>
        <v>1</v>
      </c>
      <c r="P6" s="23">
        <f>'Matriz PAD 2019'!W6</f>
        <v>1</v>
      </c>
      <c r="Q6" s="23">
        <f>'Matriz PAD 2019'!X6</f>
        <v>1</v>
      </c>
      <c r="R6" s="22">
        <f>'Matriz PAD 2019'!Y6</f>
        <v>1</v>
      </c>
      <c r="S6" s="23">
        <f>'Matriz PAD 2019'!Z6</f>
        <v>1</v>
      </c>
      <c r="T6" s="291">
        <f>'Matriz PAD 2019'!AA6</f>
        <v>1</v>
      </c>
      <c r="U6" s="64">
        <f>'Matriz PAD 2019'!AB6</f>
        <v>10265486000</v>
      </c>
      <c r="V6" s="64">
        <f>'Matriz PAD 2019'!AC6</f>
        <v>10387154429</v>
      </c>
      <c r="W6" s="64">
        <f>'Matriz PAD 2019'!AD6</f>
        <v>7704172824</v>
      </c>
      <c r="X6" s="23">
        <f>'Matriz PAD 2019'!AE6</f>
        <v>0.74170196242492004</v>
      </c>
      <c r="Y6" s="64">
        <f>'Matriz PAD 2019'!AF6</f>
        <v>12097481564</v>
      </c>
      <c r="Z6" s="64">
        <f>'Matriz PAD 2019'!AG6</f>
        <v>8327461311</v>
      </c>
      <c r="AA6" s="23">
        <f>'Matriz PAD 2019'!AH6</f>
        <v>0.68836321567797021</v>
      </c>
      <c r="AB6" s="64">
        <f>'Matriz PAD 2019'!AI6</f>
        <v>13841990700</v>
      </c>
      <c r="AC6" s="64">
        <f>'Matriz PAD 2019'!AJ6</f>
        <v>12464055563</v>
      </c>
      <c r="AD6" s="23">
        <f>'Matriz PAD 2019'!AK6</f>
        <v>0.90045253122442859</v>
      </c>
      <c r="AE6" s="64">
        <f>'Matriz PAD 2019'!AL6</f>
        <v>14001780186</v>
      </c>
      <c r="AF6" s="64">
        <f>'Matriz PAD 2019'!AM6</f>
        <v>13945914868</v>
      </c>
      <c r="AG6" s="65">
        <f>'Matriz PAD 2019'!AN6</f>
        <v>0.99601012747965734</v>
      </c>
    </row>
    <row r="7" spans="1:33" ht="84" x14ac:dyDescent="0.35">
      <c r="A7" s="17" t="s">
        <v>4</v>
      </c>
      <c r="B7" s="18" t="s">
        <v>94</v>
      </c>
      <c r="C7" s="18" t="s">
        <v>101</v>
      </c>
      <c r="D7" s="18" t="s">
        <v>67</v>
      </c>
      <c r="E7" s="18" t="s">
        <v>102</v>
      </c>
      <c r="F7" s="19" t="s">
        <v>103</v>
      </c>
      <c r="G7" s="20" t="s">
        <v>73</v>
      </c>
      <c r="H7" s="22">
        <f>'Matriz PAD 2019'!O7</f>
        <v>20936</v>
      </c>
      <c r="I7" s="22">
        <f>'Matriz PAD 2019'!P7</f>
        <v>5663</v>
      </c>
      <c r="J7" s="23">
        <f>'Matriz PAD 2019'!Q7</f>
        <v>0.27049102025219718</v>
      </c>
      <c r="K7" s="99">
        <f>'Matriz PAD 2019'!R7</f>
        <v>0.27049102025219718</v>
      </c>
      <c r="L7" s="22">
        <f>'Matriz PAD 2019'!S7</f>
        <v>10474</v>
      </c>
      <c r="M7" s="23">
        <f>'Matriz PAD 2019'!T7</f>
        <v>0.50028658769583489</v>
      </c>
      <c r="N7" s="99">
        <f>'Matriz PAD 2019'!U7</f>
        <v>0.50028658769583489</v>
      </c>
      <c r="O7" s="22">
        <f>'Matriz PAD 2019'!V7</f>
        <v>19144</v>
      </c>
      <c r="P7" s="23">
        <f>'Matriz PAD 2019'!W7</f>
        <v>0.91440580817730222</v>
      </c>
      <c r="Q7" s="23">
        <f>'Matriz PAD 2019'!X7</f>
        <v>0.91440580817730222</v>
      </c>
      <c r="R7" s="22">
        <f>'Matriz PAD 2019'!Y7</f>
        <v>23742</v>
      </c>
      <c r="S7" s="23">
        <f>'Matriz PAD 2019'!Z7</f>
        <v>1.1340275124188002</v>
      </c>
      <c r="T7" s="291">
        <f>'Matriz PAD 2019'!AA7</f>
        <v>1</v>
      </c>
      <c r="U7" s="64">
        <f>'Matriz PAD 2019'!AB7</f>
        <v>7468940000</v>
      </c>
      <c r="V7" s="64">
        <f>'Matriz PAD 2019'!AC7</f>
        <v>7393209971</v>
      </c>
      <c r="W7" s="64">
        <f>'Matriz PAD 2019'!AD7</f>
        <v>2626732931</v>
      </c>
      <c r="X7" s="23">
        <f>'Matriz PAD 2019'!AE7</f>
        <v>0.35528991348864802</v>
      </c>
      <c r="Y7" s="64">
        <f>'Matriz PAD 2019'!AF7</f>
        <v>7198496300</v>
      </c>
      <c r="Z7" s="64">
        <f>'Matriz PAD 2019'!AG7</f>
        <v>3302285784</v>
      </c>
      <c r="AA7" s="23">
        <f>'Matriz PAD 2019'!AH7</f>
        <v>0.45874661128880484</v>
      </c>
      <c r="AB7" s="64">
        <f>'Matriz PAD 2019'!AI7</f>
        <v>7021979706</v>
      </c>
      <c r="AC7" s="64">
        <f>'Matriz PAD 2019'!AJ7</f>
        <v>5337674784</v>
      </c>
      <c r="AD7" s="23">
        <f>'Matriz PAD 2019'!AK7</f>
        <v>0.76013816722357808</v>
      </c>
      <c r="AE7" s="64">
        <f>'Matriz PAD 2019'!AL7</f>
        <v>6836164343</v>
      </c>
      <c r="AF7" s="64">
        <f>'Matriz PAD 2019'!AM7</f>
        <v>6834664255</v>
      </c>
      <c r="AG7" s="65">
        <f>'Matriz PAD 2019'!AN7</f>
        <v>0.99978056583710773</v>
      </c>
    </row>
    <row r="8" spans="1:33" ht="72.5" thickBot="1" x14ac:dyDescent="0.4">
      <c r="A8" s="57" t="s">
        <v>4</v>
      </c>
      <c r="B8" s="63" t="s">
        <v>74</v>
      </c>
      <c r="C8" s="63" t="s">
        <v>75</v>
      </c>
      <c r="D8" s="63" t="s">
        <v>67</v>
      </c>
      <c r="E8" s="63" t="s">
        <v>107</v>
      </c>
      <c r="F8" s="59" t="s">
        <v>108</v>
      </c>
      <c r="G8" s="60" t="s">
        <v>112</v>
      </c>
      <c r="H8" s="62">
        <f>'Matriz PAD 2019'!O8</f>
        <v>56</v>
      </c>
      <c r="I8" s="62">
        <f>'Matriz PAD 2019'!P8</f>
        <v>4</v>
      </c>
      <c r="J8" s="66">
        <f>'Matriz PAD 2019'!Q8</f>
        <v>7.1428571428571425E-2</v>
      </c>
      <c r="K8" s="97">
        <f>'Matriz PAD 2019'!R8</f>
        <v>7.1428571428571425E-2</v>
      </c>
      <c r="L8" s="62">
        <f>'Matriz PAD 2019'!S8</f>
        <v>15</v>
      </c>
      <c r="M8" s="66">
        <f>'Matriz PAD 2019'!T8</f>
        <v>0.26785714285714285</v>
      </c>
      <c r="N8" s="97">
        <f>'Matriz PAD 2019'!U8</f>
        <v>0.26785714285714285</v>
      </c>
      <c r="O8" s="62">
        <f>'Matriz PAD 2019'!V8</f>
        <v>23</v>
      </c>
      <c r="P8" s="66">
        <f>'Matriz PAD 2019'!W8</f>
        <v>0.4107142857142857</v>
      </c>
      <c r="Q8" s="66">
        <f>'Matriz PAD 2019'!X8</f>
        <v>0.4107142857142857</v>
      </c>
      <c r="R8" s="62">
        <f>'Matriz PAD 2019'!Y8</f>
        <v>56</v>
      </c>
      <c r="S8" s="66">
        <f>'Matriz PAD 2019'!Z8</f>
        <v>1</v>
      </c>
      <c r="T8" s="292">
        <f>'Matriz PAD 2019'!AA8</f>
        <v>1</v>
      </c>
      <c r="U8" s="67">
        <f>'Matriz PAD 2019'!AB8</f>
        <v>4752204000</v>
      </c>
      <c r="V8" s="67">
        <f>'Matriz PAD 2019'!AC8</f>
        <v>4580036841</v>
      </c>
      <c r="W8" s="67">
        <f>'Matriz PAD 2019'!AD8</f>
        <v>957056650</v>
      </c>
      <c r="X8" s="66">
        <f>'Matriz PAD 2019'!AE8</f>
        <v>0.20896265318927815</v>
      </c>
      <c r="Y8" s="67">
        <f>'Matriz PAD 2019'!AF8</f>
        <v>2989139851</v>
      </c>
      <c r="Z8" s="67">
        <f>'Matriz PAD 2019'!AG8</f>
        <v>1822491575</v>
      </c>
      <c r="AA8" s="66">
        <f>'Matriz PAD 2019'!AH8</f>
        <v>0.60970435170181003</v>
      </c>
      <c r="AB8" s="67">
        <f>'Matriz PAD 2019'!AI8</f>
        <v>2702363536</v>
      </c>
      <c r="AC8" s="67">
        <f>'Matriz PAD 2019'!AJ8</f>
        <v>2352767789</v>
      </c>
      <c r="AD8" s="66">
        <f>'Matriz PAD 2019'!AK8</f>
        <v>0.87063333917039654</v>
      </c>
      <c r="AE8" s="67">
        <f>'Matriz PAD 2019'!AL8</f>
        <v>2675409521</v>
      </c>
      <c r="AF8" s="67">
        <f>'Matriz PAD 2019'!AM8</f>
        <v>2665855955</v>
      </c>
      <c r="AG8" s="68">
        <f>'Matriz PAD 2019'!AN8</f>
        <v>0.99642912013095131</v>
      </c>
    </row>
    <row r="9" spans="1:33" x14ac:dyDescent="0.35">
      <c r="J9" s="11">
        <f>AVERAGE(J2:J8)</f>
        <v>0.49305200516074477</v>
      </c>
      <c r="K9" s="11">
        <f>AVERAGE(K2:K8)</f>
        <v>0.49305200516074477</v>
      </c>
      <c r="N9" s="11">
        <f>AVERAGE(N2:N8)</f>
        <v>0.61440148531709216</v>
      </c>
      <c r="Q9" s="11">
        <f>AVERAGE(Q2:Q8)</f>
        <v>0.79968064833371877</v>
      </c>
      <c r="S9" s="11">
        <f>AVERAGE(S2:S8)</f>
        <v>1.0314166287582414</v>
      </c>
      <c r="T9" s="268">
        <f>AVERAGE(T2:T8)</f>
        <v>0.99957142857142856</v>
      </c>
      <c r="U9" s="14">
        <f>SUM(U2:U8)</f>
        <v>34500271000</v>
      </c>
      <c r="V9" s="14">
        <f>SUM(V2:V8)</f>
        <v>34500271000</v>
      </c>
      <c r="W9" s="14">
        <f>SUM(W2:W8)</f>
        <v>15306644756</v>
      </c>
      <c r="X9" s="11">
        <f>W9/V9</f>
        <v>0.44366737745335394</v>
      </c>
      <c r="Y9" s="14">
        <f>SUM(Y2:Y8)</f>
        <v>34500171000</v>
      </c>
      <c r="Z9" s="14">
        <f>SUM(Z2:Z8)</f>
        <v>20672440220</v>
      </c>
      <c r="AA9" s="11">
        <f>Z9/Y9</f>
        <v>0.59919819585821765</v>
      </c>
      <c r="AB9" s="14">
        <f>SUM(AB2:AB8)</f>
        <v>36900371000</v>
      </c>
      <c r="AC9" s="14">
        <f>SUM(AC2:AC8)</f>
        <v>30150568689</v>
      </c>
      <c r="AD9" s="11">
        <f>AC9/AB9</f>
        <v>0.81708036726785216</v>
      </c>
      <c r="AE9" s="14">
        <f>SUM(AE2:AE8)</f>
        <v>36900271000</v>
      </c>
      <c r="AF9" s="14">
        <f>SUM(AF2:AF8)</f>
        <v>36827110720</v>
      </c>
      <c r="AG9" s="11">
        <f>AF9/AE9</f>
        <v>0.99801735114628287</v>
      </c>
    </row>
  </sheetData>
  <autoFilter ref="A1:AG9" xr:uid="{00000000-0009-0000-0000-000003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4"/>
  <sheetViews>
    <sheetView workbookViewId="0">
      <selection activeCell="A3" sqref="A3"/>
    </sheetView>
  </sheetViews>
  <sheetFormatPr baseColWidth="10" defaultColWidth="21.81640625" defaultRowHeight="12" x14ac:dyDescent="0.3"/>
  <cols>
    <col min="1" max="1" width="7.7265625" style="69" bestFit="1" customWidth="1"/>
    <col min="2" max="2" width="17.453125" style="69" bestFit="1" customWidth="1"/>
    <col min="3" max="3" width="21.7265625" style="69" bestFit="1" customWidth="1"/>
    <col min="4" max="4" width="25.26953125" style="69" customWidth="1"/>
    <col min="5" max="5" width="36.26953125" style="69" bestFit="1" customWidth="1"/>
    <col min="6" max="6" width="43.453125" style="69" bestFit="1" customWidth="1"/>
    <col min="7" max="7" width="16.81640625" style="69" bestFit="1" customWidth="1"/>
    <col min="8" max="8" width="18.1796875" style="69" bestFit="1" customWidth="1"/>
    <col min="9" max="10" width="21" style="69" bestFit="1" customWidth="1"/>
    <col min="11" max="11" width="10.1796875" style="71" bestFit="1" customWidth="1"/>
    <col min="12" max="13" width="21" style="69" bestFit="1" customWidth="1"/>
    <col min="14" max="14" width="10.1796875" style="71" bestFit="1" customWidth="1"/>
    <col min="15" max="16" width="21" style="69" bestFit="1" customWidth="1"/>
    <col min="17" max="17" width="10.1796875" style="71" bestFit="1" customWidth="1"/>
    <col min="18" max="19" width="21" style="69" bestFit="1" customWidth="1"/>
    <col min="20" max="20" width="10.1796875" style="71" bestFit="1" customWidth="1"/>
    <col min="21" max="21" width="21.26953125" style="69" bestFit="1" customWidth="1"/>
    <col min="22" max="22" width="24.1796875" style="69" bestFit="1" customWidth="1"/>
    <col min="23" max="23" width="21" style="69" bestFit="1" customWidth="1"/>
    <col min="24" max="24" width="21" style="71" bestFit="1" customWidth="1"/>
    <col min="25" max="25" width="24.1796875" style="69" bestFit="1" customWidth="1"/>
    <col min="26" max="26" width="21" style="69" bestFit="1" customWidth="1"/>
    <col min="27" max="27" width="21" style="71" bestFit="1" customWidth="1"/>
    <col min="28" max="28" width="19.453125" style="69" bestFit="1" customWidth="1"/>
    <col min="29" max="29" width="21" style="69" bestFit="1" customWidth="1"/>
    <col min="30" max="30" width="21" style="71" bestFit="1" customWidth="1"/>
    <col min="31" max="31" width="24.1796875" style="69" bestFit="1" customWidth="1"/>
    <col min="32" max="32" width="21" style="69" bestFit="1" customWidth="1"/>
    <col min="33" max="33" width="21" style="71" bestFit="1" customWidth="1"/>
    <col min="34" max="16384" width="21.81640625" style="69"/>
  </cols>
  <sheetData>
    <row r="1" spans="1:33" ht="48"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48" x14ac:dyDescent="0.3">
      <c r="A2" s="17" t="s">
        <v>5</v>
      </c>
      <c r="B2" s="31" t="s">
        <v>65</v>
      </c>
      <c r="C2" s="31" t="s">
        <v>113</v>
      </c>
      <c r="D2" s="31" t="s">
        <v>114</v>
      </c>
      <c r="E2" s="31" t="s">
        <v>115</v>
      </c>
      <c r="F2" s="19" t="s">
        <v>116</v>
      </c>
      <c r="G2" s="20" t="s">
        <v>112</v>
      </c>
      <c r="H2" s="22" t="str">
        <f>'Matriz PAD 2019'!O9</f>
        <v>(por demanda)</v>
      </c>
      <c r="I2" s="22">
        <f>'Matriz PAD 2019'!P9</f>
        <v>0</v>
      </c>
      <c r="J2" s="22" t="str">
        <f>'Matriz PAD 2019'!Q9</f>
        <v>(por demanda)</v>
      </c>
      <c r="K2" s="125">
        <f>'Matriz PAD 2019'!R9</f>
        <v>0</v>
      </c>
      <c r="L2" s="22">
        <f>'Matriz PAD 2019'!S9</f>
        <v>11</v>
      </c>
      <c r="M2" s="22" t="str">
        <f>'Matriz PAD 2019'!T9</f>
        <v>(por demanda)</v>
      </c>
      <c r="N2" s="99">
        <f>'Matriz PAD 2019'!U9</f>
        <v>1</v>
      </c>
      <c r="O2" s="22">
        <f>'Matriz PAD 2019'!V9</f>
        <v>151</v>
      </c>
      <c r="P2" s="22" t="str">
        <f>'Matriz PAD 2019'!W9</f>
        <v>(por demanda)</v>
      </c>
      <c r="Q2" s="291">
        <f>'Matriz PAD 2019'!X9</f>
        <v>1</v>
      </c>
      <c r="R2" s="22">
        <f>'Matriz PAD 2019'!Y9</f>
        <v>250</v>
      </c>
      <c r="S2" s="22" t="str">
        <f>'Matriz PAD 2019'!Z9</f>
        <v>(por demanda)</v>
      </c>
      <c r="T2" s="23">
        <f>'Matriz PAD 2019'!AA9</f>
        <v>1</v>
      </c>
      <c r="U2" s="64">
        <f>'Matriz PAD 2019'!AB9</f>
        <v>1025380000</v>
      </c>
      <c r="V2" s="64">
        <f>'Matriz PAD 2019'!AC9</f>
        <v>1025380000</v>
      </c>
      <c r="W2" s="64">
        <f>'Matriz PAD 2019'!AD9</f>
        <v>0</v>
      </c>
      <c r="X2" s="23">
        <f>'Matriz PAD 2019'!AE9</f>
        <v>0</v>
      </c>
      <c r="Y2" s="64">
        <f>'Matriz PAD 2019'!AF9</f>
        <v>1025380000</v>
      </c>
      <c r="Z2" s="64">
        <f>'Matriz PAD 2019'!AG9</f>
        <v>307623100</v>
      </c>
      <c r="AA2" s="23">
        <f>'Matriz PAD 2019'!AH9</f>
        <v>0.30000887475862609</v>
      </c>
      <c r="AB2" s="64">
        <f>'Matriz PAD 2019'!AI9</f>
        <v>4989040746</v>
      </c>
      <c r="AC2" s="64">
        <f>'Matriz PAD 2019'!AJ9</f>
        <v>4989040746</v>
      </c>
      <c r="AD2" s="23">
        <f>'Matriz PAD 2019'!AK9</f>
        <v>1</v>
      </c>
      <c r="AE2" s="64">
        <f>'Matriz PAD 2019'!AL9</f>
        <v>5322714678</v>
      </c>
      <c r="AF2" s="64">
        <f>'Matriz PAD 2019'!AM9</f>
        <v>5270621000</v>
      </c>
      <c r="AG2" s="65">
        <f>'Matriz PAD 2019'!AN9</f>
        <v>0.99021294937800908</v>
      </c>
    </row>
    <row r="3" spans="1:33" ht="48.5" thickBot="1" x14ac:dyDescent="0.35">
      <c r="A3" s="57" t="s">
        <v>5</v>
      </c>
      <c r="B3" s="58" t="s">
        <v>65</v>
      </c>
      <c r="C3" s="58" t="s">
        <v>120</v>
      </c>
      <c r="D3" s="70" t="s">
        <v>114</v>
      </c>
      <c r="E3" s="58" t="s">
        <v>121</v>
      </c>
      <c r="F3" s="59" t="s">
        <v>122</v>
      </c>
      <c r="G3" s="60" t="s">
        <v>112</v>
      </c>
      <c r="H3" s="62" t="str">
        <f>'Matriz PAD 2019'!O10</f>
        <v>(por demanda)</v>
      </c>
      <c r="I3" s="62">
        <f>'Matriz PAD 2019'!P10</f>
        <v>252</v>
      </c>
      <c r="J3" s="62" t="str">
        <f>'Matriz PAD 2019'!Q10</f>
        <v>(por demanda)</v>
      </c>
      <c r="K3" s="101">
        <f>'Matriz PAD 2019'!R10</f>
        <v>1</v>
      </c>
      <c r="L3" s="62">
        <f>'Matriz PAD 2019'!S10</f>
        <v>291</v>
      </c>
      <c r="M3" s="62" t="str">
        <f>'Matriz PAD 2019'!T10</f>
        <v>(por demanda)</v>
      </c>
      <c r="N3" s="101">
        <f>'Matriz PAD 2019'!U10</f>
        <v>1</v>
      </c>
      <c r="O3" s="62">
        <f>'Matriz PAD 2019'!V10</f>
        <v>474</v>
      </c>
      <c r="P3" s="62" t="str">
        <f>'Matriz PAD 2019'!W10</f>
        <v>(por demanda)</v>
      </c>
      <c r="Q3" s="292">
        <f>'Matriz PAD 2019'!X10</f>
        <v>1</v>
      </c>
      <c r="R3" s="62">
        <f>'Matriz PAD 2019'!Y10</f>
        <v>484</v>
      </c>
      <c r="S3" s="62" t="str">
        <f>'Matriz PAD 2019'!Z10</f>
        <v>(por demanda)</v>
      </c>
      <c r="T3" s="66">
        <f>'Matriz PAD 2019'!AA10</f>
        <v>1</v>
      </c>
      <c r="U3" s="67">
        <f>'Matriz PAD 2019'!AB10</f>
        <v>1585378861</v>
      </c>
      <c r="V3" s="67">
        <f>'Matriz PAD 2019'!AC10</f>
        <v>1585378861</v>
      </c>
      <c r="W3" s="67">
        <f>'Matriz PAD 2019'!AD10</f>
        <v>349138721</v>
      </c>
      <c r="X3" s="66">
        <f>'Matriz PAD 2019'!AE10</f>
        <v>0.22022415561903977</v>
      </c>
      <c r="Y3" s="67">
        <f>'Matriz PAD 2019'!AF10</f>
        <v>1585378861</v>
      </c>
      <c r="Z3" s="67">
        <f>'Matriz PAD 2019'!AG10</f>
        <v>740678502</v>
      </c>
      <c r="AA3" s="66">
        <f>'Matriz PAD 2019'!AH10</f>
        <v>0.46719337580469983</v>
      </c>
      <c r="AB3" s="67">
        <f>'Matriz PAD 2019'!AI10</f>
        <v>1713728522</v>
      </c>
      <c r="AC3" s="67">
        <f>'Matriz PAD 2019'!AJ10</f>
        <v>1328518674</v>
      </c>
      <c r="AD3" s="66">
        <f>'Matriz PAD 2019'!AK10</f>
        <v>0.77522119574082693</v>
      </c>
      <c r="AE3" s="67">
        <f>'Matriz PAD 2019'!AL10</f>
        <v>2022750348.8666663</v>
      </c>
      <c r="AF3" s="67">
        <f>'Matriz PAD 2019'!AM10</f>
        <v>1667502792.6999996</v>
      </c>
      <c r="AG3" s="68">
        <f>'Matriz PAD 2019'!AN10</f>
        <v>0.82437399832079639</v>
      </c>
    </row>
    <row r="4" spans="1:33" x14ac:dyDescent="0.3">
      <c r="K4" s="71">
        <f>AVERAGE(K2:K3)</f>
        <v>0.5</v>
      </c>
      <c r="N4" s="71">
        <f>AVERAGE(N2:N3)</f>
        <v>1</v>
      </c>
      <c r="Q4" s="71">
        <f>AVERAGE(Q2:Q3)</f>
        <v>1</v>
      </c>
      <c r="T4" s="71">
        <f>AVERAGE(T2:T3)</f>
        <v>1</v>
      </c>
      <c r="U4" s="103">
        <f>SUM(U2:U3)</f>
        <v>2610758861</v>
      </c>
      <c r="V4" s="103">
        <f>SUM(V2:V3)</f>
        <v>2610758861</v>
      </c>
      <c r="W4" s="103">
        <f>SUM(W2:W3)</f>
        <v>349138721</v>
      </c>
      <c r="X4" s="71">
        <f>W4/V4</f>
        <v>0.13373074251149694</v>
      </c>
      <c r="Y4" s="103">
        <f>SUM(Y2:Y3)</f>
        <v>2610758861</v>
      </c>
      <c r="Z4" s="103">
        <f>SUM(Z2:Z3)</f>
        <v>1048301602</v>
      </c>
      <c r="AA4" s="71">
        <f>Z4/Y4</f>
        <v>0.40153137758516261</v>
      </c>
      <c r="AB4" s="103">
        <f>SUM(AB2:AB3)</f>
        <v>6702769268</v>
      </c>
      <c r="AC4" s="103">
        <f>SUM(AC2:AC3)</f>
        <v>6317559420</v>
      </c>
      <c r="AD4" s="71">
        <f>AC4/AB4</f>
        <v>0.94252974664680045</v>
      </c>
      <c r="AE4" s="103">
        <f>SUM(AE2:AE3)</f>
        <v>7345465026.8666668</v>
      </c>
      <c r="AF4" s="103">
        <f>SUM(AF2:AF3)</f>
        <v>6938123792.6999998</v>
      </c>
      <c r="AG4" s="71">
        <f>AF4/AE4</f>
        <v>0.944545208141788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7"/>
  <sheetViews>
    <sheetView workbookViewId="0"/>
  </sheetViews>
  <sheetFormatPr baseColWidth="10" defaultColWidth="19" defaultRowHeight="12" x14ac:dyDescent="0.3"/>
  <cols>
    <col min="1" max="1" width="7.1796875" style="69" bestFit="1" customWidth="1"/>
    <col min="2" max="2" width="16.453125" style="69" bestFit="1" customWidth="1"/>
    <col min="3" max="3" width="18.26953125" style="69" bestFit="1" customWidth="1"/>
    <col min="4" max="4" width="21.453125" style="69" bestFit="1" customWidth="1"/>
    <col min="5" max="5" width="25.26953125" style="69" bestFit="1" customWidth="1"/>
    <col min="6" max="6" width="30.81640625" style="69" bestFit="1" customWidth="1"/>
    <col min="7" max="7" width="14.7265625" style="69" bestFit="1" customWidth="1"/>
    <col min="8" max="8" width="16.453125" style="69" bestFit="1" customWidth="1"/>
    <col min="9" max="9" width="25.453125" style="102" bestFit="1" customWidth="1"/>
    <col min="10" max="10" width="25.453125" style="71" bestFit="1" customWidth="1"/>
    <col min="11" max="11" width="12.26953125" style="71" customWidth="1"/>
    <col min="12" max="12" width="25.453125" style="102" bestFit="1" customWidth="1"/>
    <col min="13" max="13" width="25.453125" style="71" bestFit="1" customWidth="1"/>
    <col min="14" max="14" width="12.26953125" style="71" customWidth="1"/>
    <col min="15" max="15" width="25.453125" style="102" bestFit="1" customWidth="1"/>
    <col min="16" max="16" width="25.453125" style="71" bestFit="1" customWidth="1"/>
    <col min="17" max="17" width="12.26953125" style="71" customWidth="1"/>
    <col min="18" max="18" width="25.453125" style="102" bestFit="1" customWidth="1"/>
    <col min="19" max="19" width="25.453125" style="71" bestFit="1" customWidth="1"/>
    <col min="20" max="20" width="12.26953125" style="71" customWidth="1"/>
    <col min="21" max="21" width="21.26953125" style="103" bestFit="1" customWidth="1"/>
    <col min="22" max="22" width="24.1796875" style="103" bestFit="1" customWidth="1"/>
    <col min="23" max="23" width="24.453125" style="103" bestFit="1" customWidth="1"/>
    <col min="24" max="24" width="24.453125" style="71" bestFit="1" customWidth="1"/>
    <col min="25" max="25" width="24.1796875" style="103" bestFit="1" customWidth="1"/>
    <col min="26" max="26" width="24.453125" style="103" bestFit="1" customWidth="1"/>
    <col min="27" max="27" width="24.453125" style="71" bestFit="1" customWidth="1"/>
    <col min="28" max="28" width="24.1796875" style="103" bestFit="1" customWidth="1"/>
    <col min="29" max="29" width="24.453125" style="103" bestFit="1" customWidth="1"/>
    <col min="30" max="30" width="24.453125" style="71" bestFit="1" customWidth="1"/>
    <col min="31" max="31" width="24.1796875" style="103" bestFit="1" customWidth="1"/>
    <col min="32" max="32" width="24.453125" style="103" bestFit="1" customWidth="1"/>
    <col min="33" max="33" width="24.453125" style="71" bestFit="1" customWidth="1"/>
    <col min="34" max="16384" width="19" style="69"/>
  </cols>
  <sheetData>
    <row r="1" spans="1:33" ht="36"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36" x14ac:dyDescent="0.3">
      <c r="A2" s="17" t="s">
        <v>8</v>
      </c>
      <c r="B2" s="18" t="s">
        <v>81</v>
      </c>
      <c r="C2" s="18" t="s">
        <v>82</v>
      </c>
      <c r="D2" s="31" t="s">
        <v>148</v>
      </c>
      <c r="E2" s="31" t="s">
        <v>149</v>
      </c>
      <c r="F2" s="19" t="s">
        <v>150</v>
      </c>
      <c r="G2" s="20" t="s">
        <v>87</v>
      </c>
      <c r="H2" s="22">
        <f>'Matriz PAD 2019'!O15</f>
        <v>19</v>
      </c>
      <c r="I2" s="22">
        <f>'Matriz PAD 2019'!P15</f>
        <v>13</v>
      </c>
      <c r="J2" s="23">
        <f>'Matriz PAD 2019'!Q15</f>
        <v>0.68421052631578949</v>
      </c>
      <c r="K2" s="99">
        <f>'Matriz PAD 2019'!R15</f>
        <v>0.68421052631578949</v>
      </c>
      <c r="L2" s="22">
        <f>'Matriz PAD 2019'!S15</f>
        <v>17</v>
      </c>
      <c r="M2" s="23">
        <f>'Matriz PAD 2019'!T15</f>
        <v>0.89473684210526316</v>
      </c>
      <c r="N2" s="293">
        <f>'Matriz PAD 2019'!U15</f>
        <v>0.89473684210526316</v>
      </c>
      <c r="O2" s="22">
        <f>'Matriz PAD 2019'!V15</f>
        <v>19</v>
      </c>
      <c r="P2" s="23">
        <f>'Matriz PAD 2019'!W15</f>
        <v>1</v>
      </c>
      <c r="Q2" s="23">
        <f>'Matriz PAD 2019'!X15</f>
        <v>1</v>
      </c>
      <c r="R2" s="22">
        <f>'Matriz PAD 2019'!Y15</f>
        <v>19</v>
      </c>
      <c r="S2" s="23">
        <f>'Matriz PAD 2019'!Z15</f>
        <v>1</v>
      </c>
      <c r="T2" s="291">
        <f>'Matriz PAD 2019'!AA15</f>
        <v>1</v>
      </c>
      <c r="U2" s="64">
        <f>'Matriz PAD 2019'!AB15</f>
        <v>49400000</v>
      </c>
      <c r="V2" s="64">
        <f>'Matriz PAD 2019'!AC15</f>
        <v>55400000</v>
      </c>
      <c r="W2" s="64">
        <f>'Matriz PAD 2019'!AD15</f>
        <v>41168807</v>
      </c>
      <c r="X2" s="23">
        <f>'Matriz PAD 2019'!AE15</f>
        <v>0.74311925992779782</v>
      </c>
      <c r="Y2" s="64">
        <f>'Matriz PAD 2019'!AF15</f>
        <v>55400000</v>
      </c>
      <c r="Z2" s="64">
        <f>'Matriz PAD 2019'!AG15</f>
        <v>41168807</v>
      </c>
      <c r="AA2" s="23">
        <f>'Matriz PAD 2019'!AH15</f>
        <v>0.74311925992779782</v>
      </c>
      <c r="AB2" s="64">
        <f>'Matriz PAD 2019'!AI15</f>
        <v>54891743</v>
      </c>
      <c r="AC2" s="64">
        <f>'Matriz PAD 2019'!AJ15</f>
        <v>54891743</v>
      </c>
      <c r="AD2" s="23">
        <f>'Matriz PAD 2019'!AK15</f>
        <v>1</v>
      </c>
      <c r="AE2" s="64">
        <f>'Matriz PAD 2019'!AL15</f>
        <v>55400000</v>
      </c>
      <c r="AF2" s="64">
        <f>'Matriz PAD 2019'!AM15</f>
        <v>55400000</v>
      </c>
      <c r="AG2" s="65">
        <f>'Matriz PAD 2019'!AN15</f>
        <v>1</v>
      </c>
    </row>
    <row r="3" spans="1:33" ht="36" x14ac:dyDescent="0.3">
      <c r="A3" s="17" t="s">
        <v>8</v>
      </c>
      <c r="B3" s="18" t="s">
        <v>81</v>
      </c>
      <c r="C3" s="18" t="s">
        <v>82</v>
      </c>
      <c r="D3" s="31" t="s">
        <v>154</v>
      </c>
      <c r="E3" s="31" t="s">
        <v>149</v>
      </c>
      <c r="F3" s="19" t="s">
        <v>155</v>
      </c>
      <c r="G3" s="20" t="s">
        <v>87</v>
      </c>
      <c r="H3" s="22">
        <f>'Matriz PAD 2019'!O16</f>
        <v>1</v>
      </c>
      <c r="I3" s="22">
        <f>'Matriz PAD 2019'!P16</f>
        <v>1</v>
      </c>
      <c r="J3" s="23">
        <f>'Matriz PAD 2019'!Q16</f>
        <v>1</v>
      </c>
      <c r="K3" s="99">
        <f>'Matriz PAD 2019'!R16</f>
        <v>1</v>
      </c>
      <c r="L3" s="22">
        <f>'Matriz PAD 2019'!S16</f>
        <v>1</v>
      </c>
      <c r="M3" s="23">
        <f>'Matriz PAD 2019'!T16</f>
        <v>1</v>
      </c>
      <c r="N3" s="291">
        <f>'Matriz PAD 2019'!U16</f>
        <v>1</v>
      </c>
      <c r="O3" s="22">
        <f>'Matriz PAD 2019'!V16</f>
        <v>1</v>
      </c>
      <c r="P3" s="23">
        <f>'Matriz PAD 2019'!W16</f>
        <v>1</v>
      </c>
      <c r="Q3" s="23">
        <f>'Matriz PAD 2019'!X16</f>
        <v>1</v>
      </c>
      <c r="R3" s="22">
        <f>'Matriz PAD 2019'!Y16</f>
        <v>2</v>
      </c>
      <c r="S3" s="23">
        <f>'Matriz PAD 2019'!Z16</f>
        <v>2</v>
      </c>
      <c r="T3" s="291">
        <f>'Matriz PAD 2019'!AA16</f>
        <v>1</v>
      </c>
      <c r="U3" s="64">
        <f>'Matriz PAD 2019'!AB16</f>
        <v>10000000</v>
      </c>
      <c r="V3" s="64">
        <f>'Matriz PAD 2019'!AC16</f>
        <v>10000000</v>
      </c>
      <c r="W3" s="64">
        <f>'Matriz PAD 2019'!AD16</f>
        <v>7431193</v>
      </c>
      <c r="X3" s="23">
        <f>'Matriz PAD 2019'!AE16</f>
        <v>0.74311930000000004</v>
      </c>
      <c r="Y3" s="64">
        <f>'Matriz PAD 2019'!AF16</f>
        <v>10000000</v>
      </c>
      <c r="Z3" s="64">
        <f>'Matriz PAD 2019'!AG16</f>
        <v>7431193</v>
      </c>
      <c r="AA3" s="23">
        <f>'Matriz PAD 2019'!AH16</f>
        <v>0.74311930000000004</v>
      </c>
      <c r="AB3" s="64">
        <f>'Matriz PAD 2019'!AI16</f>
        <v>9908257</v>
      </c>
      <c r="AC3" s="64">
        <f>'Matriz PAD 2019'!AJ16</f>
        <v>9908257</v>
      </c>
      <c r="AD3" s="23">
        <f>'Matriz PAD 2019'!AK16</f>
        <v>1</v>
      </c>
      <c r="AE3" s="64">
        <f>'Matriz PAD 2019'!AL16</f>
        <v>10000000</v>
      </c>
      <c r="AF3" s="64">
        <f>'Matriz PAD 2019'!AM16</f>
        <v>10000000</v>
      </c>
      <c r="AG3" s="65">
        <f>'Matriz PAD 2019'!AN16</f>
        <v>1</v>
      </c>
    </row>
    <row r="4" spans="1:33" ht="48" x14ac:dyDescent="0.3">
      <c r="A4" s="17" t="s">
        <v>8</v>
      </c>
      <c r="B4" s="31" t="s">
        <v>159</v>
      </c>
      <c r="C4" s="31" t="s">
        <v>160</v>
      </c>
      <c r="D4" s="31" t="s">
        <v>161</v>
      </c>
      <c r="E4" s="31" t="s">
        <v>162</v>
      </c>
      <c r="F4" s="19" t="s">
        <v>163</v>
      </c>
      <c r="G4" s="20" t="s">
        <v>73</v>
      </c>
      <c r="H4" s="22" t="str">
        <f>'Matriz PAD 2019'!O17</f>
        <v>(por demanda)</v>
      </c>
      <c r="I4" s="22">
        <f>'Matriz PAD 2019'!P17</f>
        <v>0</v>
      </c>
      <c r="J4" s="23" t="str">
        <f>'Matriz PAD 2019'!Q17</f>
        <v>(por demanda)</v>
      </c>
      <c r="K4" s="100">
        <f>'Matriz PAD 2019'!R17</f>
        <v>0</v>
      </c>
      <c r="L4" s="22">
        <f>'Matriz PAD 2019'!S17</f>
        <v>12</v>
      </c>
      <c r="M4" s="23" t="str">
        <f>'Matriz PAD 2019'!T17</f>
        <v>(por demanda)</v>
      </c>
      <c r="N4" s="291">
        <f>'Matriz PAD 2019'!U17</f>
        <v>1</v>
      </c>
      <c r="O4" s="22">
        <f>'Matriz PAD 2019'!V17</f>
        <v>39</v>
      </c>
      <c r="P4" s="23" t="str">
        <f>'Matriz PAD 2019'!W17</f>
        <v>(por demanda)</v>
      </c>
      <c r="Q4" s="23">
        <f>'Matriz PAD 2019'!X17</f>
        <v>1</v>
      </c>
      <c r="R4" s="22">
        <f>'Matriz PAD 2019'!Y17</f>
        <v>39</v>
      </c>
      <c r="S4" s="23" t="str">
        <f>'Matriz PAD 2019'!Z17</f>
        <v>(por demanda)</v>
      </c>
      <c r="T4" s="291">
        <f>'Matriz PAD 2019'!AA17</f>
        <v>1</v>
      </c>
      <c r="U4" s="64">
        <f>'Matriz PAD 2019'!AB17</f>
        <v>46200000</v>
      </c>
      <c r="V4" s="64">
        <f>'Matriz PAD 2019'!AC17</f>
        <v>68320000</v>
      </c>
      <c r="W4" s="64">
        <f>'Matriz PAD 2019'!AD17</f>
        <v>27520000</v>
      </c>
      <c r="X4" s="23">
        <f>'Matriz PAD 2019'!AE17</f>
        <v>0.40281030444964872</v>
      </c>
      <c r="Y4" s="64">
        <f>'Matriz PAD 2019'!AF17</f>
        <v>67948333</v>
      </c>
      <c r="Z4" s="64">
        <f>'Matriz PAD 2019'!AG17</f>
        <v>62015000</v>
      </c>
      <c r="AA4" s="23">
        <f>'Matriz PAD 2019'!AH17</f>
        <v>0.91267875548911548</v>
      </c>
      <c r="AB4" s="64">
        <f>'Matriz PAD 2019'!AI17</f>
        <v>62015000</v>
      </c>
      <c r="AC4" s="64">
        <f>'Matriz PAD 2019'!AJ17</f>
        <v>62015000</v>
      </c>
      <c r="AD4" s="23">
        <f>'Matriz PAD 2019'!AK17</f>
        <v>1</v>
      </c>
      <c r="AE4" s="64">
        <f>'Matriz PAD 2019'!AL17</f>
        <v>68923333</v>
      </c>
      <c r="AF4" s="64">
        <f>'Matriz PAD 2019'!AM17</f>
        <v>68923333</v>
      </c>
      <c r="AG4" s="65">
        <f>'Matriz PAD 2019'!AN17</f>
        <v>1</v>
      </c>
    </row>
    <row r="5" spans="1:33" ht="48" x14ac:dyDescent="0.3">
      <c r="A5" s="17" t="s">
        <v>8</v>
      </c>
      <c r="B5" s="31" t="s">
        <v>65</v>
      </c>
      <c r="C5" s="31" t="s">
        <v>124</v>
      </c>
      <c r="D5" s="31" t="s">
        <v>161</v>
      </c>
      <c r="E5" s="31" t="s">
        <v>162</v>
      </c>
      <c r="F5" s="19" t="s">
        <v>776</v>
      </c>
      <c r="G5" s="20" t="s">
        <v>73</v>
      </c>
      <c r="H5" s="22">
        <f>'Matriz PAD 2019'!O18</f>
        <v>2</v>
      </c>
      <c r="I5" s="22">
        <f>'Matriz PAD 2019'!P18</f>
        <v>1</v>
      </c>
      <c r="J5" s="23">
        <f>'Matriz PAD 2019'!Q18</f>
        <v>0.5</v>
      </c>
      <c r="K5" s="99">
        <f>'Matriz PAD 2019'!R18</f>
        <v>0.5</v>
      </c>
      <c r="L5" s="22">
        <f>'Matriz PAD 2019'!S18</f>
        <v>1</v>
      </c>
      <c r="M5" s="23">
        <f>'Matriz PAD 2019'!T18</f>
        <v>0.5</v>
      </c>
      <c r="N5" s="98">
        <f>'Matriz PAD 2019'!U18</f>
        <v>0.5</v>
      </c>
      <c r="O5" s="22">
        <f>'Matriz PAD 2019'!V18</f>
        <v>1</v>
      </c>
      <c r="P5" s="23">
        <f>'Matriz PAD 2019'!W18</f>
        <v>0.5</v>
      </c>
      <c r="Q5" s="23">
        <f>'Matriz PAD 2019'!X18</f>
        <v>0.5</v>
      </c>
      <c r="R5" s="22">
        <f>'Matriz PAD 2019'!Y18</f>
        <v>1</v>
      </c>
      <c r="S5" s="23">
        <f>'Matriz PAD 2019'!Z18</f>
        <v>0.5</v>
      </c>
      <c r="T5" s="313">
        <f>'Matriz PAD 2019'!AA18</f>
        <v>0.5</v>
      </c>
      <c r="U5" s="64">
        <f>'Matriz PAD 2019'!AB18</f>
        <v>46200000</v>
      </c>
      <c r="V5" s="64">
        <f>'Matriz PAD 2019'!AC18</f>
        <v>68320000</v>
      </c>
      <c r="W5" s="64">
        <f>'Matriz PAD 2019'!AD18</f>
        <v>27520000</v>
      </c>
      <c r="X5" s="23">
        <f>'Matriz PAD 2019'!AE18</f>
        <v>0.40281030444964872</v>
      </c>
      <c r="Y5" s="64">
        <f>'Matriz PAD 2019'!AF18</f>
        <v>67948333</v>
      </c>
      <c r="Z5" s="64">
        <f>'Matriz PAD 2019'!AG18</f>
        <v>62015000</v>
      </c>
      <c r="AA5" s="23">
        <f>'Matriz PAD 2019'!AH18</f>
        <v>0.91267875548911548</v>
      </c>
      <c r="AB5" s="64">
        <f>'Matriz PAD 2019'!AI18</f>
        <v>62015000</v>
      </c>
      <c r="AC5" s="64">
        <f>'Matriz PAD 2019'!AJ18</f>
        <v>62015000</v>
      </c>
      <c r="AD5" s="23">
        <f>'Matriz PAD 2019'!AK18</f>
        <v>1</v>
      </c>
      <c r="AE5" s="64">
        <f>'Matriz PAD 2019'!AL18</f>
        <v>68923333</v>
      </c>
      <c r="AF5" s="64">
        <f>'Matriz PAD 2019'!AM18</f>
        <v>68923333</v>
      </c>
      <c r="AG5" s="65">
        <f>'Matriz PAD 2019'!AN18</f>
        <v>1</v>
      </c>
    </row>
    <row r="6" spans="1:33" ht="48.5" thickBot="1" x14ac:dyDescent="0.35">
      <c r="A6" s="57" t="s">
        <v>8</v>
      </c>
      <c r="B6" s="63" t="s">
        <v>81</v>
      </c>
      <c r="C6" s="63" t="s">
        <v>82</v>
      </c>
      <c r="D6" s="58" t="s">
        <v>148</v>
      </c>
      <c r="E6" s="58" t="s">
        <v>149</v>
      </c>
      <c r="F6" s="59" t="s">
        <v>777</v>
      </c>
      <c r="G6" s="60" t="s">
        <v>87</v>
      </c>
      <c r="H6" s="22" t="str">
        <f>'Matriz PAD 2019'!O19</f>
        <v>(por demanda)</v>
      </c>
      <c r="I6" s="62">
        <f>'Matriz PAD 2019'!P19</f>
        <v>468</v>
      </c>
      <c r="J6" s="66" t="str">
        <f>'Matriz PAD 2019'!Q19</f>
        <v>(por demanda)</v>
      </c>
      <c r="K6" s="101">
        <f>'Matriz PAD 2019'!R19</f>
        <v>1</v>
      </c>
      <c r="L6" s="62">
        <f>'Matriz PAD 2019'!S19</f>
        <v>530</v>
      </c>
      <c r="M6" s="66" t="str">
        <f>'Matriz PAD 2019'!T19</f>
        <v>(por demanda)</v>
      </c>
      <c r="N6" s="292">
        <f>'Matriz PAD 2019'!U19</f>
        <v>1</v>
      </c>
      <c r="O6" s="62">
        <f>'Matriz PAD 2019'!V19</f>
        <v>564</v>
      </c>
      <c r="P6" s="66" t="str">
        <f>'Matriz PAD 2019'!W19</f>
        <v>(por demanda)</v>
      </c>
      <c r="Q6" s="66">
        <f>'Matriz PAD 2019'!X19</f>
        <v>1</v>
      </c>
      <c r="R6" s="62">
        <f>'Matriz PAD 2019'!Y19</f>
        <v>574</v>
      </c>
      <c r="S6" s="66" t="str">
        <f>'Matriz PAD 2019'!Z19</f>
        <v>(por demanda)</v>
      </c>
      <c r="T6" s="292">
        <f>'Matriz PAD 2019'!AA19</f>
        <v>1</v>
      </c>
      <c r="U6" s="67" t="str">
        <f>'Matriz PAD 2019'!AB19</f>
        <v>No aplica</v>
      </c>
      <c r="V6" s="67" t="str">
        <f>'Matriz PAD 2019'!AC19</f>
        <v>No aplica</v>
      </c>
      <c r="W6" s="67" t="str">
        <f>'Matriz PAD 2019'!AD19</f>
        <v>No aplica</v>
      </c>
      <c r="X6" s="66" t="str">
        <f>'Matriz PAD 2019'!AE19</f>
        <v>No aplica</v>
      </c>
      <c r="Y6" s="67" t="str">
        <f>'Matriz PAD 2019'!AF19</f>
        <v>No aplica</v>
      </c>
      <c r="Z6" s="67" t="str">
        <f>'Matriz PAD 2019'!AG19</f>
        <v>No aplica</v>
      </c>
      <c r="AA6" s="66" t="str">
        <f>'Matriz PAD 2019'!AH19</f>
        <v>No aplica</v>
      </c>
      <c r="AB6" s="67" t="str">
        <f>'Matriz PAD 2019'!AI19</f>
        <v>No aplica</v>
      </c>
      <c r="AC6" s="67" t="str">
        <f>'Matriz PAD 2019'!AJ19</f>
        <v>No aplica</v>
      </c>
      <c r="AD6" s="66" t="str">
        <f>'Matriz PAD 2019'!AK19</f>
        <v>No aplica</v>
      </c>
      <c r="AE6" s="67" t="str">
        <f>'Matriz PAD 2019'!AL19</f>
        <v>No aplica</v>
      </c>
      <c r="AF6" s="67" t="str">
        <f>'Matriz PAD 2019'!AM19</f>
        <v>No aplica</v>
      </c>
      <c r="AG6" s="68" t="str">
        <f>'Matriz PAD 2019'!AN19</f>
        <v>No aplica</v>
      </c>
    </row>
    <row r="7" spans="1:33" x14ac:dyDescent="0.3">
      <c r="K7" s="71">
        <f>AVERAGE(K2:K6)</f>
        <v>0.63684210526315788</v>
      </c>
      <c r="N7" s="162">
        <f>AVERAGE(N2:N6)</f>
        <v>0.8789473684210527</v>
      </c>
      <c r="Q7" s="71">
        <f>AVERAGE(Q2:Q6)</f>
        <v>0.9</v>
      </c>
      <c r="S7" s="71">
        <f>AVERAGE(S2:S6)</f>
        <v>1.1666666666666667</v>
      </c>
      <c r="T7" s="71">
        <f>AVERAGE(T2:T6)</f>
        <v>0.9</v>
      </c>
      <c r="U7" s="103">
        <f>SUM(U2:U6)</f>
        <v>151800000</v>
      </c>
      <c r="V7" s="103">
        <f>SUM(V2:V6)</f>
        <v>202040000</v>
      </c>
      <c r="W7" s="103">
        <f>SUM(W2:W6)</f>
        <v>103640000</v>
      </c>
      <c r="X7" s="71">
        <f>W7/V7</f>
        <v>0.51296772916254207</v>
      </c>
      <c r="Y7" s="103">
        <f>SUM(Y2:Y6)</f>
        <v>201296666</v>
      </c>
      <c r="Z7" s="103">
        <f>SUM(Z2:Z6)</f>
        <v>172630000</v>
      </c>
      <c r="AA7" s="71">
        <f>Z7/Y7</f>
        <v>0.85758996127635811</v>
      </c>
      <c r="AB7" s="103">
        <f>SUM(AB2:AB6)</f>
        <v>188830000</v>
      </c>
      <c r="AC7" s="103">
        <f>SUM(AC2:AC6)</f>
        <v>188830000</v>
      </c>
      <c r="AD7" s="71">
        <f>AC7/AB7</f>
        <v>1</v>
      </c>
      <c r="AE7" s="103">
        <f>SUM(AE2:AE6)</f>
        <v>203246666</v>
      </c>
      <c r="AF7" s="103">
        <f>SUM(AF2:AF6)</f>
        <v>203246666</v>
      </c>
      <c r="AG7" s="71">
        <f>AF7/AE7</f>
        <v>1</v>
      </c>
    </row>
  </sheetData>
  <autoFilter ref="A1:AG7" xr:uid="{00000000-0009-0000-0000-00000500000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9"/>
  <sheetViews>
    <sheetView topLeftCell="G6" workbookViewId="0">
      <selection activeCell="F7" sqref="F7"/>
    </sheetView>
  </sheetViews>
  <sheetFormatPr baseColWidth="10" defaultColWidth="15.453125" defaultRowHeight="12" x14ac:dyDescent="0.3"/>
  <cols>
    <col min="1" max="1" width="7.26953125" style="69" bestFit="1" customWidth="1"/>
    <col min="2" max="2" width="18.1796875" style="69" bestFit="1" customWidth="1"/>
    <col min="3" max="3" width="14.26953125" style="69" bestFit="1" customWidth="1"/>
    <col min="4" max="4" width="26.7265625" style="69" bestFit="1" customWidth="1"/>
    <col min="5" max="6" width="27" style="69" bestFit="1" customWidth="1"/>
    <col min="7" max="7" width="16.1796875" style="69" bestFit="1" customWidth="1"/>
    <col min="8" max="8" width="14.453125" style="69" bestFit="1" customWidth="1"/>
    <col min="9" max="9" width="21" style="102" bestFit="1" customWidth="1"/>
    <col min="10" max="10" width="21" style="71" bestFit="1" customWidth="1"/>
    <col min="11" max="11" width="6.453125" style="71" bestFit="1" customWidth="1"/>
    <col min="12" max="12" width="21" style="102" bestFit="1" customWidth="1"/>
    <col min="13" max="13" width="21" style="71" bestFit="1" customWidth="1"/>
    <col min="14" max="14" width="6.453125" style="71" bestFit="1" customWidth="1"/>
    <col min="15" max="15" width="21" style="102" bestFit="1" customWidth="1"/>
    <col min="16" max="16" width="21" style="71" bestFit="1" customWidth="1"/>
    <col min="17" max="17" width="6.453125" style="71" bestFit="1" customWidth="1"/>
    <col min="18" max="18" width="21" style="102" bestFit="1" customWidth="1"/>
    <col min="19" max="19" width="21" style="71" bestFit="1" customWidth="1"/>
    <col min="20" max="20" width="6.453125" style="71" bestFit="1" customWidth="1"/>
    <col min="21" max="21" width="21.26953125" style="103" bestFit="1" customWidth="1"/>
    <col min="22" max="22" width="19.453125" style="103" bestFit="1" customWidth="1"/>
    <col min="23" max="23" width="21" style="103" bestFit="1" customWidth="1"/>
    <col min="24" max="24" width="21" style="71" bestFit="1" customWidth="1"/>
    <col min="25" max="25" width="19.453125" style="103" bestFit="1" customWidth="1"/>
    <col min="26" max="26" width="21" style="103" bestFit="1" customWidth="1"/>
    <col min="27" max="27" width="21" style="71" bestFit="1" customWidth="1"/>
    <col min="28" max="28" width="19.453125" style="103" bestFit="1" customWidth="1"/>
    <col min="29" max="29" width="21" style="103" bestFit="1" customWidth="1"/>
    <col min="30" max="30" width="21" style="71" bestFit="1" customWidth="1"/>
    <col min="31" max="31" width="19.453125" style="103" bestFit="1" customWidth="1"/>
    <col min="32" max="32" width="21" style="103" bestFit="1" customWidth="1"/>
    <col min="33" max="33" width="21" style="71" bestFit="1" customWidth="1"/>
    <col min="34" max="16384" width="15.453125" style="69"/>
  </cols>
  <sheetData>
    <row r="1" spans="1:33" ht="48"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84" x14ac:dyDescent="0.3">
      <c r="A2" s="17" t="s">
        <v>778</v>
      </c>
      <c r="B2" s="31" t="s">
        <v>94</v>
      </c>
      <c r="C2" s="31" t="s">
        <v>656</v>
      </c>
      <c r="D2" s="31" t="s">
        <v>657</v>
      </c>
      <c r="E2" s="31" t="s">
        <v>658</v>
      </c>
      <c r="F2" s="19" t="s">
        <v>659</v>
      </c>
      <c r="G2" s="20" t="s">
        <v>112</v>
      </c>
      <c r="H2" s="22">
        <f>'Matriz PAD 2019'!O124</f>
        <v>333</v>
      </c>
      <c r="I2" s="22">
        <f>'Matriz PAD 2019'!P124</f>
        <v>102</v>
      </c>
      <c r="J2" s="23">
        <f>'Matriz PAD 2019'!Q124</f>
        <v>0.30630630630630629</v>
      </c>
      <c r="K2" s="99">
        <f>'Matriz PAD 2019'!R124</f>
        <v>0.30630630630630629</v>
      </c>
      <c r="L2" s="22">
        <f>'Matriz PAD 2019'!S124</f>
        <v>239</v>
      </c>
      <c r="M2" s="23">
        <f>'Matriz PAD 2019'!T124</f>
        <v>0.71771771771771775</v>
      </c>
      <c r="N2" s="99">
        <f>'Matriz PAD 2019'!U124</f>
        <v>0.71771771771771775</v>
      </c>
      <c r="O2" s="22">
        <f>'Matriz PAD 2019'!V124</f>
        <v>293</v>
      </c>
      <c r="P2" s="23">
        <f>'Matriz PAD 2019'!W124</f>
        <v>0.87987987987987992</v>
      </c>
      <c r="Q2" s="98">
        <f>'Matriz PAD 2019'!X124</f>
        <v>0.87987987987987992</v>
      </c>
      <c r="R2" s="22">
        <f>'Matriz PAD 2019'!Y124</f>
        <v>293</v>
      </c>
      <c r="S2" s="23">
        <f>'Matriz PAD 2019'!Z124</f>
        <v>0.87987987987987992</v>
      </c>
      <c r="T2" s="293">
        <f>'Matriz PAD 2019'!AA124</f>
        <v>0.87987987987987992</v>
      </c>
      <c r="U2" s="64">
        <f>'Matriz PAD 2019'!AB124</f>
        <v>1297436000</v>
      </c>
      <c r="V2" s="64">
        <f>'Matriz PAD 2019'!AC124</f>
        <v>577436000</v>
      </c>
      <c r="W2" s="64">
        <f>'Matriz PAD 2019'!AD124</f>
        <v>402620906</v>
      </c>
      <c r="X2" s="23">
        <f>'Matriz PAD 2019'!AE124</f>
        <v>0.69725632970580287</v>
      </c>
      <c r="Y2" s="64">
        <f>'Matriz PAD 2019'!AF124</f>
        <v>467436000</v>
      </c>
      <c r="Z2" s="64">
        <f>'Matriz PAD 2019'!AG124</f>
        <v>404130592</v>
      </c>
      <c r="AA2" s="23">
        <f>'Matriz PAD 2019'!AH124</f>
        <v>0.86456882225588105</v>
      </c>
      <c r="AB2" s="64">
        <f>'Matriz PAD 2019'!AI124</f>
        <v>472871800</v>
      </c>
      <c r="AC2" s="64">
        <f>'Matriz PAD 2019'!AJ124</f>
        <v>464630120</v>
      </c>
      <c r="AD2" s="23">
        <f>'Matriz PAD 2019'!AK124</f>
        <v>0.98257100550297138</v>
      </c>
      <c r="AE2" s="64">
        <f>'Matriz PAD 2019'!AL124</f>
        <v>472871800</v>
      </c>
      <c r="AF2" s="64">
        <f>'Matriz PAD 2019'!AM124</f>
        <v>464630120</v>
      </c>
      <c r="AG2" s="65">
        <f>'Matriz PAD 2019'!AN124</f>
        <v>0.98257100550297138</v>
      </c>
    </row>
    <row r="3" spans="1:33" ht="132" x14ac:dyDescent="0.3">
      <c r="A3" s="17" t="s">
        <v>778</v>
      </c>
      <c r="B3" s="31" t="s">
        <v>94</v>
      </c>
      <c r="C3" s="31" t="s">
        <v>656</v>
      </c>
      <c r="D3" s="31" t="s">
        <v>657</v>
      </c>
      <c r="E3" s="31" t="s">
        <v>663</v>
      </c>
      <c r="F3" s="19" t="s">
        <v>664</v>
      </c>
      <c r="G3" s="20" t="s">
        <v>112</v>
      </c>
      <c r="H3" s="22">
        <f>'Matriz PAD 2019'!O125</f>
        <v>30</v>
      </c>
      <c r="I3" s="22">
        <f>'Matriz PAD 2019'!P125</f>
        <v>19</v>
      </c>
      <c r="J3" s="23">
        <f>'Matriz PAD 2019'!Q125</f>
        <v>0.6333333333333333</v>
      </c>
      <c r="K3" s="99">
        <f>'Matriz PAD 2019'!R125</f>
        <v>0.6333333333333333</v>
      </c>
      <c r="L3" s="22">
        <f>'Matriz PAD 2019'!S125</f>
        <v>32</v>
      </c>
      <c r="M3" s="23">
        <f>'Matriz PAD 2019'!T125</f>
        <v>1.0666666666666667</v>
      </c>
      <c r="N3" s="99">
        <f>'Matriz PAD 2019'!U125</f>
        <v>1</v>
      </c>
      <c r="O3" s="22">
        <f>'Matriz PAD 2019'!V125</f>
        <v>42</v>
      </c>
      <c r="P3" s="23">
        <f>'Matriz PAD 2019'!W125</f>
        <v>1.4</v>
      </c>
      <c r="Q3" s="23">
        <f>'Matriz PAD 2019'!X125</f>
        <v>1</v>
      </c>
      <c r="R3" s="22">
        <f>'Matriz PAD 2019'!Y125</f>
        <v>42</v>
      </c>
      <c r="S3" s="23">
        <f>'Matriz PAD 2019'!Z125</f>
        <v>1.4</v>
      </c>
      <c r="T3" s="291">
        <f>'Matriz PAD 2019'!AA125</f>
        <v>1</v>
      </c>
      <c r="U3" s="64">
        <f>'Matriz PAD 2019'!AB125</f>
        <v>226000000</v>
      </c>
      <c r="V3" s="64">
        <f>'Matriz PAD 2019'!AC125</f>
        <v>226000000</v>
      </c>
      <c r="W3" s="64">
        <f>'Matriz PAD 2019'!AD125</f>
        <v>0</v>
      </c>
      <c r="X3" s="23">
        <f>'Matriz PAD 2019'!AE125</f>
        <v>0</v>
      </c>
      <c r="Y3" s="64">
        <f>'Matriz PAD 2019'!AF125</f>
        <v>71000000</v>
      </c>
      <c r="Z3" s="64">
        <f>'Matriz PAD 2019'!AG125</f>
        <v>55332126</v>
      </c>
      <c r="AA3" s="23">
        <f>'Matriz PAD 2019'!AH125</f>
        <v>0.77932571830985919</v>
      </c>
      <c r="AB3" s="64">
        <f>'Matriz PAD 2019'!AI125</f>
        <v>79000000</v>
      </c>
      <c r="AC3" s="64">
        <f>'Matriz PAD 2019'!AJ125</f>
        <v>72896378</v>
      </c>
      <c r="AD3" s="23">
        <f>'Matriz PAD 2019'!AK125</f>
        <v>0.92273896202531647</v>
      </c>
      <c r="AE3" s="64">
        <f>'Matriz PAD 2019'!AL125</f>
        <v>79000000</v>
      </c>
      <c r="AF3" s="64">
        <f>'Matriz PAD 2019'!AM125</f>
        <v>72896378</v>
      </c>
      <c r="AG3" s="65">
        <f>'Matriz PAD 2019'!AN125</f>
        <v>0.92273896202531647</v>
      </c>
    </row>
    <row r="4" spans="1:33" ht="84" x14ac:dyDescent="0.3">
      <c r="A4" s="17" t="s">
        <v>778</v>
      </c>
      <c r="B4" s="31" t="s">
        <v>94</v>
      </c>
      <c r="C4" s="31" t="s">
        <v>656</v>
      </c>
      <c r="D4" s="31" t="s">
        <v>657</v>
      </c>
      <c r="E4" s="31" t="s">
        <v>658</v>
      </c>
      <c r="F4" s="19" t="s">
        <v>667</v>
      </c>
      <c r="G4" s="20" t="s">
        <v>112</v>
      </c>
      <c r="H4" s="22">
        <f>'Matriz PAD 2019'!O126</f>
        <v>10</v>
      </c>
      <c r="I4" s="22">
        <f>'Matriz PAD 2019'!P126</f>
        <v>28</v>
      </c>
      <c r="J4" s="23">
        <f>'Matriz PAD 2019'!Q126</f>
        <v>2.8</v>
      </c>
      <c r="K4" s="99">
        <f>'Matriz PAD 2019'!R126</f>
        <v>1</v>
      </c>
      <c r="L4" s="22">
        <f>'Matriz PAD 2019'!S126</f>
        <v>66</v>
      </c>
      <c r="M4" s="23">
        <f>'Matriz PAD 2019'!T126</f>
        <v>6.6</v>
      </c>
      <c r="N4" s="99">
        <f>'Matriz PAD 2019'!U126</f>
        <v>1</v>
      </c>
      <c r="O4" s="22">
        <f>'Matriz PAD 2019'!V126</f>
        <v>82</v>
      </c>
      <c r="P4" s="23">
        <f>'Matriz PAD 2019'!W126</f>
        <v>8.1999999999999993</v>
      </c>
      <c r="Q4" s="23">
        <f>'Matriz PAD 2019'!X126</f>
        <v>1</v>
      </c>
      <c r="R4" s="22">
        <f>'Matriz PAD 2019'!Y126</f>
        <v>82</v>
      </c>
      <c r="S4" s="23">
        <f>'Matriz PAD 2019'!Z126</f>
        <v>8.1999999999999993</v>
      </c>
      <c r="T4" s="291">
        <f>'Matriz PAD 2019'!AA126</f>
        <v>1</v>
      </c>
      <c r="U4" s="64">
        <f>'Matriz PAD 2019'!AB126</f>
        <v>52000000</v>
      </c>
      <c r="V4" s="64">
        <f>'Matriz PAD 2019'!AC126</f>
        <v>122000000</v>
      </c>
      <c r="W4" s="64">
        <f>'Matriz PAD 2019'!AD126</f>
        <v>108032126</v>
      </c>
      <c r="X4" s="23">
        <f>'Matriz PAD 2019'!AE126</f>
        <v>0.88550922950819677</v>
      </c>
      <c r="Y4" s="64">
        <f>'Matriz PAD 2019'!AF126</f>
        <v>132000000</v>
      </c>
      <c r="Z4" s="64">
        <f>'Matriz PAD 2019'!AG126</f>
        <v>130660630</v>
      </c>
      <c r="AA4" s="23">
        <f>'Matriz PAD 2019'!AH126</f>
        <v>0.98985325757575759</v>
      </c>
      <c r="AB4" s="64">
        <f>'Matriz PAD 2019'!AI126</f>
        <v>150600000</v>
      </c>
      <c r="AC4" s="64">
        <f>'Matriz PAD 2019'!AJ126</f>
        <v>149721260</v>
      </c>
      <c r="AD4" s="23">
        <f>'Matriz PAD 2019'!AK126</f>
        <v>0.99416507304116863</v>
      </c>
      <c r="AE4" s="64">
        <f>'Matriz PAD 2019'!AL126</f>
        <v>150600000</v>
      </c>
      <c r="AF4" s="64">
        <f>'Matriz PAD 2019'!AM126</f>
        <v>149721260</v>
      </c>
      <c r="AG4" s="65">
        <f>'Matriz PAD 2019'!AN126</f>
        <v>0.99416507304116863</v>
      </c>
    </row>
    <row r="5" spans="1:33" ht="84" x14ac:dyDescent="0.3">
      <c r="A5" s="17" t="s">
        <v>778</v>
      </c>
      <c r="B5" s="31" t="s">
        <v>94</v>
      </c>
      <c r="C5" s="31" t="s">
        <v>656</v>
      </c>
      <c r="D5" s="31" t="s">
        <v>657</v>
      </c>
      <c r="E5" s="31" t="s">
        <v>658</v>
      </c>
      <c r="F5" s="19" t="s">
        <v>670</v>
      </c>
      <c r="G5" s="20" t="s">
        <v>112</v>
      </c>
      <c r="H5" s="22">
        <f>'Matriz PAD 2019'!O127</f>
        <v>45</v>
      </c>
      <c r="I5" s="22">
        <f>'Matriz PAD 2019'!P127</f>
        <v>240</v>
      </c>
      <c r="J5" s="23">
        <f>'Matriz PAD 2019'!Q127</f>
        <v>5.333333333333333</v>
      </c>
      <c r="K5" s="99">
        <f>'Matriz PAD 2019'!R127</f>
        <v>1</v>
      </c>
      <c r="L5" s="22">
        <f>'Matriz PAD 2019'!S127</f>
        <v>523</v>
      </c>
      <c r="M5" s="23">
        <f>'Matriz PAD 2019'!T127</f>
        <v>11.622222222222222</v>
      </c>
      <c r="N5" s="99">
        <f>'Matriz PAD 2019'!U127</f>
        <v>1</v>
      </c>
      <c r="O5" s="22">
        <f>'Matriz PAD 2019'!V127</f>
        <v>702</v>
      </c>
      <c r="P5" s="23">
        <f>'Matriz PAD 2019'!W127</f>
        <v>15.6</v>
      </c>
      <c r="Q5" s="23">
        <f>'Matriz PAD 2019'!X127</f>
        <v>1</v>
      </c>
      <c r="R5" s="22">
        <f>'Matriz PAD 2019'!Y127</f>
        <v>702</v>
      </c>
      <c r="S5" s="23">
        <f>'Matriz PAD 2019'!Z127</f>
        <v>15.6</v>
      </c>
      <c r="T5" s="291">
        <f>'Matriz PAD 2019'!AA127</f>
        <v>1</v>
      </c>
      <c r="U5" s="64">
        <f>'Matriz PAD 2019'!AB127</f>
        <v>554000000</v>
      </c>
      <c r="V5" s="64">
        <f>'Matriz PAD 2019'!AC127</f>
        <v>774000000</v>
      </c>
      <c r="W5" s="64">
        <f>'Matriz PAD 2019'!AD127</f>
        <v>724236000</v>
      </c>
      <c r="X5" s="23">
        <f>'Matriz PAD 2019'!AE127</f>
        <v>0.93570542635658915</v>
      </c>
      <c r="Y5" s="64">
        <f>'Matriz PAD 2019'!AF127</f>
        <v>1040000000</v>
      </c>
      <c r="Z5" s="64">
        <f>'Matriz PAD 2019'!AG127</f>
        <v>1033060630</v>
      </c>
      <c r="AA5" s="23">
        <f>'Matriz PAD 2019'!AH127</f>
        <v>0.99332752884615383</v>
      </c>
      <c r="AB5" s="64">
        <f>'Matriz PAD 2019'!AI127</f>
        <v>1402000000</v>
      </c>
      <c r="AC5" s="64">
        <f>'Matriz PAD 2019'!AJ127</f>
        <v>1400217638</v>
      </c>
      <c r="AD5" s="23">
        <f>'Matriz PAD 2019'!AK127</f>
        <v>0.99872870042796003</v>
      </c>
      <c r="AE5" s="64">
        <f>'Matriz PAD 2019'!AL127</f>
        <v>1402000000</v>
      </c>
      <c r="AF5" s="64">
        <f>'Matriz PAD 2019'!AM127</f>
        <v>1400217638</v>
      </c>
      <c r="AG5" s="65">
        <f>'Matriz PAD 2019'!AN127</f>
        <v>0.99872870042796003</v>
      </c>
    </row>
    <row r="6" spans="1:33" ht="96" x14ac:dyDescent="0.3">
      <c r="A6" s="17" t="s">
        <v>778</v>
      </c>
      <c r="B6" s="31" t="s">
        <v>65</v>
      </c>
      <c r="C6" s="31" t="s">
        <v>192</v>
      </c>
      <c r="D6" s="34" t="s">
        <v>674</v>
      </c>
      <c r="E6" s="34" t="s">
        <v>675</v>
      </c>
      <c r="F6" s="19" t="s">
        <v>676</v>
      </c>
      <c r="G6" s="20" t="s">
        <v>112</v>
      </c>
      <c r="H6" s="22">
        <f>'Matriz PAD 2019'!O128</f>
        <v>246</v>
      </c>
      <c r="I6" s="22">
        <f>'Matriz PAD 2019'!P128</f>
        <v>207</v>
      </c>
      <c r="J6" s="23">
        <f>'Matriz PAD 2019'!Q128</f>
        <v>0.84146341463414631</v>
      </c>
      <c r="K6" s="99">
        <f>'Matriz PAD 2019'!R128</f>
        <v>0.84146341463414631</v>
      </c>
      <c r="L6" s="22">
        <f>'Matriz PAD 2019'!S128</f>
        <v>208</v>
      </c>
      <c r="M6" s="23">
        <f>'Matriz PAD 2019'!T128</f>
        <v>0.84552845528455289</v>
      </c>
      <c r="N6" s="99">
        <f>'Matriz PAD 2019'!U128</f>
        <v>0.84552845528455289</v>
      </c>
      <c r="O6" s="22">
        <f>'Matriz PAD 2019'!V128</f>
        <v>322</v>
      </c>
      <c r="P6" s="23">
        <f>'Matriz PAD 2019'!W128</f>
        <v>1.3089430894308942</v>
      </c>
      <c r="Q6" s="23">
        <f>'Matriz PAD 2019'!X128</f>
        <v>1</v>
      </c>
      <c r="R6" s="22">
        <f>'Matriz PAD 2019'!Y128</f>
        <v>322</v>
      </c>
      <c r="S6" s="23">
        <f>'Matriz PAD 2019'!Z128</f>
        <v>1.3089430894308942</v>
      </c>
      <c r="T6" s="291">
        <f>'Matriz PAD 2019'!AA128</f>
        <v>1</v>
      </c>
      <c r="U6" s="64">
        <f>'Matriz PAD 2019'!AB128</f>
        <v>688767000</v>
      </c>
      <c r="V6" s="64">
        <f>'Matriz PAD 2019'!AC128</f>
        <v>938767000</v>
      </c>
      <c r="W6" s="64">
        <f>'Matriz PAD 2019'!AD128</f>
        <v>894702000</v>
      </c>
      <c r="X6" s="23">
        <f>'Matriz PAD 2019'!AE128</f>
        <v>0.95306077013785107</v>
      </c>
      <c r="Y6" s="64">
        <f>'Matriz PAD 2019'!AF128</f>
        <v>927767000</v>
      </c>
      <c r="Z6" s="64">
        <f>'Matriz PAD 2019'!AG128</f>
        <v>905840000</v>
      </c>
      <c r="AA6" s="23">
        <f>'Matriz PAD 2019'!AH128</f>
        <v>0.97636583323183512</v>
      </c>
      <c r="AB6" s="64">
        <f>'Matriz PAD 2019'!AI128</f>
        <v>1428267000</v>
      </c>
      <c r="AC6" s="64">
        <f>'Matriz PAD 2019'!AJ128</f>
        <v>1402310000</v>
      </c>
      <c r="AD6" s="23">
        <f>'Matriz PAD 2019'!AK128</f>
        <v>0.98182622716900969</v>
      </c>
      <c r="AE6" s="64">
        <f>'Matriz PAD 2019'!AL128</f>
        <v>1428267000</v>
      </c>
      <c r="AF6" s="64">
        <f>'Matriz PAD 2019'!AM128</f>
        <v>1402310000</v>
      </c>
      <c r="AG6" s="65">
        <f>'Matriz PAD 2019'!AN128</f>
        <v>0.98182622716900969</v>
      </c>
    </row>
    <row r="7" spans="1:33" ht="108.5" thickBot="1" x14ac:dyDescent="0.35">
      <c r="A7" s="17" t="s">
        <v>778</v>
      </c>
      <c r="B7" s="58" t="s">
        <v>94</v>
      </c>
      <c r="C7" s="58" t="s">
        <v>217</v>
      </c>
      <c r="D7" s="70" t="s">
        <v>674</v>
      </c>
      <c r="E7" s="70" t="s">
        <v>675</v>
      </c>
      <c r="F7" s="59" t="s">
        <v>680</v>
      </c>
      <c r="G7" s="60" t="s">
        <v>112</v>
      </c>
      <c r="H7" s="108" t="str">
        <f>'Matriz PAD 2019'!O129</f>
        <v>(según convenios disponibles)</v>
      </c>
      <c r="I7" s="62">
        <f>'Matriz PAD 2019'!P129</f>
        <v>0</v>
      </c>
      <c r="J7" s="66" t="str">
        <f>'Matriz PAD 2019'!Q129</f>
        <v>(por demanda)</v>
      </c>
      <c r="K7" s="97">
        <f>'Matriz PAD 2019'!R129</f>
        <v>0</v>
      </c>
      <c r="L7" s="62">
        <f>'Matriz PAD 2019'!S129</f>
        <v>0</v>
      </c>
      <c r="M7" s="66" t="str">
        <f>'Matriz PAD 2019'!T129</f>
        <v>(por demanda)</v>
      </c>
      <c r="N7" s="97">
        <f>'Matriz PAD 2019'!U129</f>
        <v>0</v>
      </c>
      <c r="O7" s="62">
        <f>'Matriz PAD 2019'!V129</f>
        <v>0</v>
      </c>
      <c r="P7" s="66" t="str">
        <f>'Matriz PAD 2019'!W129</f>
        <v>(por demanda)</v>
      </c>
      <c r="Q7" s="66">
        <f>'Matriz PAD 2019'!X129</f>
        <v>0</v>
      </c>
      <c r="R7" s="62">
        <f>'Matriz PAD 2019'!Y129</f>
        <v>0</v>
      </c>
      <c r="S7" s="66" t="str">
        <f>'Matriz PAD 2019'!Z129</f>
        <v>(por demanda)</v>
      </c>
      <c r="T7" s="312">
        <v>0</v>
      </c>
      <c r="U7" s="67" t="str">
        <f>'Matriz PAD 2019'!AB129</f>
        <v>No aplica</v>
      </c>
      <c r="V7" s="67" t="str">
        <f>'Matriz PAD 2019'!AC129</f>
        <v>No aplica</v>
      </c>
      <c r="W7" s="67" t="str">
        <f>'Matriz PAD 2019'!AD129</f>
        <v>No aplica</v>
      </c>
      <c r="X7" s="66" t="str">
        <f>'Matriz PAD 2019'!AE129</f>
        <v>No aplica</v>
      </c>
      <c r="Y7" s="67" t="str">
        <f>'Matriz PAD 2019'!AF129</f>
        <v>No aplica</v>
      </c>
      <c r="Z7" s="67" t="str">
        <f>'Matriz PAD 2019'!AG129</f>
        <v>No aplica</v>
      </c>
      <c r="AA7" s="66" t="str">
        <f>'Matriz PAD 2019'!AH129</f>
        <v>No aplica</v>
      </c>
      <c r="AB7" s="67" t="str">
        <f>'Matriz PAD 2019'!AI129</f>
        <v>No aplica</v>
      </c>
      <c r="AC7" s="67" t="str">
        <f>'Matriz PAD 2019'!AJ129</f>
        <v>No aplica</v>
      </c>
      <c r="AD7" s="66" t="str">
        <f>'Matriz PAD 2019'!AK129</f>
        <v>No aplica</v>
      </c>
      <c r="AE7" s="67" t="str">
        <f>'Matriz PAD 2019'!AL129</f>
        <v>No aplica</v>
      </c>
      <c r="AF7" s="67" t="str">
        <f>'Matriz PAD 2019'!AM129</f>
        <v>No aplica</v>
      </c>
      <c r="AG7" s="68" t="str">
        <f>'Matriz PAD 2019'!AN129</f>
        <v>No aplica</v>
      </c>
    </row>
    <row r="8" spans="1:33" x14ac:dyDescent="0.3">
      <c r="K8" s="71">
        <f>AVERAGE(K2:K7)</f>
        <v>0.6301838423789643</v>
      </c>
      <c r="N8" s="162">
        <f>AVERAGE(N2:N7)</f>
        <v>0.76054102883371177</v>
      </c>
      <c r="Q8" s="71">
        <f>AVERAGE(Q2:Q7)</f>
        <v>0.81331331331331336</v>
      </c>
      <c r="T8" s="71">
        <f>AVERAGE(T2:T7)</f>
        <v>0.81331331331331336</v>
      </c>
      <c r="U8" s="103">
        <f>SUM(U2:U7)</f>
        <v>2818203000</v>
      </c>
      <c r="V8" s="103">
        <f>SUM(V2:V7)</f>
        <v>2638203000</v>
      </c>
      <c r="W8" s="103">
        <f>SUM(W2:W7)</f>
        <v>2129591032</v>
      </c>
      <c r="X8" s="71">
        <f>W8/V8</f>
        <v>0.80721272472209304</v>
      </c>
      <c r="Y8" s="103">
        <f>SUM(Y2:Y7)</f>
        <v>2638203000</v>
      </c>
      <c r="Z8" s="103">
        <f>SUM(Z2:Z7)</f>
        <v>2529023978</v>
      </c>
      <c r="AA8" s="71">
        <f>Z8/Y8</f>
        <v>0.9586161406078304</v>
      </c>
      <c r="AB8" s="103">
        <f>SUM(AB2:AB7)</f>
        <v>3532738800</v>
      </c>
      <c r="AC8" s="103">
        <f>SUM(AC2:AC7)</f>
        <v>3489775396</v>
      </c>
      <c r="AD8" s="71">
        <f>AC8/AB8</f>
        <v>0.98783849969321258</v>
      </c>
      <c r="AE8" s="103">
        <f>SUM(AE2:AE7)</f>
        <v>3532738800</v>
      </c>
      <c r="AF8" s="103">
        <f>SUM(AF2:AF7)</f>
        <v>3489775396</v>
      </c>
      <c r="AG8" s="71">
        <f>AF8/AE8</f>
        <v>0.98783849969321258</v>
      </c>
    </row>
    <row r="9" spans="1:33" x14ac:dyDescent="0.3">
      <c r="X9" s="71">
        <f>W8/U8</f>
        <v>0.75565565433008197</v>
      </c>
    </row>
  </sheetData>
  <autoFilter ref="A1:AG8" xr:uid="{00000000-0009-0000-0000-000006000000}"/>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6"/>
  <sheetViews>
    <sheetView topLeftCell="A3" workbookViewId="0">
      <selection activeCell="F4" sqref="F4"/>
    </sheetView>
  </sheetViews>
  <sheetFormatPr baseColWidth="10" defaultColWidth="10.81640625" defaultRowHeight="14.5" x14ac:dyDescent="0.35"/>
  <cols>
    <col min="1" max="1" width="7.1796875" style="1" bestFit="1" customWidth="1"/>
    <col min="2" max="2" width="16.453125" style="1" bestFit="1" customWidth="1"/>
    <col min="3" max="3" width="18.26953125" style="1" bestFit="1" customWidth="1"/>
    <col min="4" max="4" width="28" style="1" bestFit="1" customWidth="1"/>
    <col min="5" max="5" width="33.7265625" style="1" bestFit="1" customWidth="1"/>
    <col min="6" max="6" width="37.81640625" style="1" bestFit="1" customWidth="1"/>
    <col min="7" max="7" width="9.453125" style="1" bestFit="1" customWidth="1"/>
    <col min="8" max="8" width="12.453125" style="1" bestFit="1" customWidth="1"/>
    <col min="9" max="9" width="21" style="10" bestFit="1" customWidth="1"/>
    <col min="10" max="10" width="21" style="11" bestFit="1" customWidth="1"/>
    <col min="11" max="11" width="10.1796875" style="11" bestFit="1" customWidth="1"/>
    <col min="12" max="12" width="21" style="10" bestFit="1" customWidth="1"/>
    <col min="13" max="13" width="21" style="11" bestFit="1" customWidth="1"/>
    <col min="14" max="14" width="10.1796875" style="11" bestFit="1" customWidth="1"/>
    <col min="15" max="15" width="21" style="10" bestFit="1" customWidth="1"/>
    <col min="16" max="16" width="21" style="11" bestFit="1" customWidth="1"/>
    <col min="17" max="17" width="10.1796875" style="11" bestFit="1" customWidth="1"/>
    <col min="18" max="18" width="21" style="10" bestFit="1" customWidth="1"/>
    <col min="19" max="19" width="21" style="11" bestFit="1" customWidth="1"/>
    <col min="20" max="20" width="10.1796875" style="11" bestFit="1" customWidth="1"/>
    <col min="21" max="21" width="21.26953125" style="14" bestFit="1" customWidth="1"/>
    <col min="22" max="22" width="19.453125" style="14" bestFit="1" customWidth="1"/>
    <col min="23" max="23" width="21" style="14" bestFit="1" customWidth="1"/>
    <col min="24" max="24" width="21" style="11" bestFit="1" customWidth="1"/>
    <col min="25" max="25" width="19.453125" style="14" bestFit="1" customWidth="1"/>
    <col min="26" max="26" width="21" style="14" bestFit="1" customWidth="1"/>
    <col min="27" max="27" width="21" style="11" bestFit="1" customWidth="1"/>
    <col min="28" max="28" width="19.453125" style="14" bestFit="1" customWidth="1"/>
    <col min="29" max="29" width="21" style="14" bestFit="1" customWidth="1"/>
    <col min="30" max="30" width="21" style="11" bestFit="1" customWidth="1"/>
    <col min="31" max="31" width="19.453125" style="14" bestFit="1" customWidth="1"/>
    <col min="32" max="32" width="21" style="14" bestFit="1" customWidth="1"/>
    <col min="33" max="33" width="21" style="11" bestFit="1" customWidth="1"/>
    <col min="34" max="35" width="12.453125" style="1" bestFit="1" customWidth="1"/>
    <col min="36" max="16384" width="10.81640625" style="1"/>
  </cols>
  <sheetData>
    <row r="1" spans="1:35" ht="48" x14ac:dyDescent="0.35">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5" ht="60" x14ac:dyDescent="0.35">
      <c r="A2" s="17" t="s">
        <v>6</v>
      </c>
      <c r="B2" s="35" t="s">
        <v>65</v>
      </c>
      <c r="C2" s="36" t="s">
        <v>124</v>
      </c>
      <c r="D2" s="36" t="s">
        <v>125</v>
      </c>
      <c r="E2" s="36" t="s">
        <v>779</v>
      </c>
      <c r="F2" s="19" t="s">
        <v>780</v>
      </c>
      <c r="G2" s="20" t="s">
        <v>73</v>
      </c>
      <c r="H2" s="22">
        <f>'Matriz PAD 2019'!O11</f>
        <v>1</v>
      </c>
      <c r="I2" s="22">
        <f>'Matriz PAD 2019'!P11</f>
        <v>0</v>
      </c>
      <c r="J2" s="23">
        <f>'Matriz PAD 2019'!Q11</f>
        <v>0</v>
      </c>
      <c r="K2" s="100">
        <f>'Matriz PAD 2019'!R11</f>
        <v>0</v>
      </c>
      <c r="L2" s="22">
        <f>'Matriz PAD 2019'!S11</f>
        <v>0</v>
      </c>
      <c r="M2" s="23">
        <f>'Matriz PAD 2019'!T11</f>
        <v>0</v>
      </c>
      <c r="N2" s="100">
        <f>'Matriz PAD 2019'!U11</f>
        <v>0</v>
      </c>
      <c r="O2" s="22">
        <f>'Matriz PAD 2019'!V11</f>
        <v>0.5</v>
      </c>
      <c r="P2" s="23">
        <f>'Matriz PAD 2019'!W11</f>
        <v>0.5</v>
      </c>
      <c r="Q2" s="23">
        <f>'Matriz PAD 2019'!X11</f>
        <v>0.5</v>
      </c>
      <c r="R2" s="22">
        <f>'Matriz PAD 2019'!Y11</f>
        <v>1</v>
      </c>
      <c r="S2" s="23">
        <f>'Matriz PAD 2019'!Z11</f>
        <v>1</v>
      </c>
      <c r="T2" s="291">
        <f>'Matriz PAD 2019'!AA11</f>
        <v>1</v>
      </c>
      <c r="U2" s="64">
        <f>'Matriz PAD 2019'!AB11</f>
        <v>73000000</v>
      </c>
      <c r="V2" s="64">
        <f>'Matriz PAD 2019'!AC11</f>
        <v>73000000</v>
      </c>
      <c r="W2" s="64">
        <f>'Matriz PAD 2019'!AD11</f>
        <v>0</v>
      </c>
      <c r="X2" s="23">
        <f>'Matriz PAD 2019'!AE11</f>
        <v>0</v>
      </c>
      <c r="Y2" s="64">
        <f>'Matriz PAD 2019'!AF11</f>
        <v>73000000</v>
      </c>
      <c r="Z2" s="64">
        <f>'Matriz PAD 2019'!AG11</f>
        <v>0</v>
      </c>
      <c r="AA2" s="23">
        <f>'Matriz PAD 2019'!AH11</f>
        <v>0</v>
      </c>
      <c r="AB2" s="64">
        <f>'Matriz PAD 2019'!AI11</f>
        <v>73000000</v>
      </c>
      <c r="AC2" s="64">
        <f>'Matriz PAD 2019'!AJ11</f>
        <v>73000000</v>
      </c>
      <c r="AD2" s="23">
        <f>'Matriz PAD 2019'!AK11</f>
        <v>1</v>
      </c>
      <c r="AE2" s="64">
        <f>'Matriz PAD 2019'!AL11</f>
        <v>73000000</v>
      </c>
      <c r="AF2" s="64">
        <f>'Matriz PAD 2019'!AM11</f>
        <v>73000000</v>
      </c>
      <c r="AG2" s="65">
        <f>'Matriz PAD 2019'!AN11</f>
        <v>1</v>
      </c>
    </row>
    <row r="3" spans="1:35" ht="84" x14ac:dyDescent="0.35">
      <c r="A3" s="17" t="s">
        <v>6</v>
      </c>
      <c r="B3" s="35" t="s">
        <v>65</v>
      </c>
      <c r="C3" s="35" t="s">
        <v>130</v>
      </c>
      <c r="D3" s="36" t="s">
        <v>131</v>
      </c>
      <c r="E3" s="36" t="s">
        <v>781</v>
      </c>
      <c r="F3" s="19" t="s">
        <v>782</v>
      </c>
      <c r="G3" s="20" t="s">
        <v>112</v>
      </c>
      <c r="H3" s="22" t="str">
        <f>'Matriz PAD 2019'!O12</f>
        <v>(por demanda)</v>
      </c>
      <c r="I3" s="22">
        <f>'Matriz PAD 2019'!P12</f>
        <v>0</v>
      </c>
      <c r="J3" s="23" t="str">
        <f>'Matriz PAD 2019'!Q12</f>
        <v>(por demanda)</v>
      </c>
      <c r="K3" s="100">
        <f>'Matriz PAD 2019'!R12</f>
        <v>0</v>
      </c>
      <c r="L3" s="22">
        <f>'Matriz PAD 2019'!S12</f>
        <v>0</v>
      </c>
      <c r="M3" s="23" t="str">
        <f>'Matriz PAD 2019'!T12</f>
        <v>(por demanda)</v>
      </c>
      <c r="N3" s="100">
        <f>'Matriz PAD 2019'!U12</f>
        <v>0</v>
      </c>
      <c r="O3" s="22">
        <f>'Matriz PAD 2019'!V12</f>
        <v>3</v>
      </c>
      <c r="P3" s="23" t="str">
        <f>'Matriz PAD 2019'!W12</f>
        <v>(por demanda)</v>
      </c>
      <c r="Q3" s="23">
        <f>'Matriz PAD 2019'!X12</f>
        <v>1</v>
      </c>
      <c r="R3" s="22">
        <f>'Matriz PAD 2019'!Y12</f>
        <v>3</v>
      </c>
      <c r="S3" s="23" t="str">
        <f>'Matriz PAD 2019'!Z12</f>
        <v>(por demanda)</v>
      </c>
      <c r="T3" s="291">
        <f>'Matriz PAD 2019'!AA12</f>
        <v>1</v>
      </c>
      <c r="U3" s="64">
        <f>'Matriz PAD 2019'!AB12</f>
        <v>20000000</v>
      </c>
      <c r="V3" s="64">
        <f>'Matriz PAD 2019'!AC12</f>
        <v>20000000</v>
      </c>
      <c r="W3" s="64">
        <f>'Matriz PAD 2019'!AD12</f>
        <v>0</v>
      </c>
      <c r="X3" s="23">
        <f>'Matriz PAD 2019'!AE12</f>
        <v>0</v>
      </c>
      <c r="Y3" s="64">
        <f>'Matriz PAD 2019'!AF12</f>
        <v>20000000</v>
      </c>
      <c r="Z3" s="64">
        <f>'Matriz PAD 2019'!AG12</f>
        <v>0</v>
      </c>
      <c r="AA3" s="23">
        <f>'Matriz PAD 2019'!AH12</f>
        <v>0</v>
      </c>
      <c r="AB3" s="64">
        <f>'Matriz PAD 2019'!AI12</f>
        <v>30000000</v>
      </c>
      <c r="AC3" s="64">
        <f>'Matriz PAD 2019'!AJ12</f>
        <v>30000000</v>
      </c>
      <c r="AD3" s="23">
        <f>'Matriz PAD 2019'!AK12</f>
        <v>1</v>
      </c>
      <c r="AE3" s="64">
        <f>'Matriz PAD 2019'!AL12</f>
        <v>30000000</v>
      </c>
      <c r="AF3" s="64">
        <f>'Matriz PAD 2019'!AM12</f>
        <v>30000000</v>
      </c>
      <c r="AG3" s="65">
        <f>'Matriz PAD 2019'!AN12</f>
        <v>1</v>
      </c>
    </row>
    <row r="4" spans="1:35" ht="84" x14ac:dyDescent="0.35">
      <c r="A4" s="17" t="s">
        <v>6</v>
      </c>
      <c r="B4" s="35" t="s">
        <v>65</v>
      </c>
      <c r="C4" s="35" t="s">
        <v>130</v>
      </c>
      <c r="D4" s="36" t="s">
        <v>137</v>
      </c>
      <c r="E4" s="36" t="s">
        <v>138</v>
      </c>
      <c r="F4" s="19" t="s">
        <v>783</v>
      </c>
      <c r="G4" s="20" t="s">
        <v>112</v>
      </c>
      <c r="H4" s="22" t="str">
        <f>'Matriz PAD 2019'!O13</f>
        <v>(por demanda)</v>
      </c>
      <c r="I4" s="22">
        <f>'Matriz PAD 2019'!P13</f>
        <v>334</v>
      </c>
      <c r="J4" s="23" t="str">
        <f>'Matriz PAD 2019'!Q13</f>
        <v>(por demanda)</v>
      </c>
      <c r="K4" s="99">
        <f>'Matriz PAD 2019'!R13</f>
        <v>1</v>
      </c>
      <c r="L4" s="22">
        <f>'Matriz PAD 2019'!S13</f>
        <v>1257</v>
      </c>
      <c r="M4" s="23" t="str">
        <f>'Matriz PAD 2019'!T13</f>
        <v>(por demanda)</v>
      </c>
      <c r="N4" s="99">
        <f>'Matriz PAD 2019'!U13</f>
        <v>1</v>
      </c>
      <c r="O4" s="22">
        <f>'Matriz PAD 2019'!V13</f>
        <v>1511</v>
      </c>
      <c r="P4" s="23" t="str">
        <f>'Matriz PAD 2019'!W13</f>
        <v>(por demanda)</v>
      </c>
      <c r="Q4" s="23">
        <f>'Matriz PAD 2019'!X13</f>
        <v>1</v>
      </c>
      <c r="R4" s="22">
        <f>'Matriz PAD 2019'!Y13</f>
        <v>1653</v>
      </c>
      <c r="S4" s="23" t="str">
        <f>'Matriz PAD 2019'!Z13</f>
        <v>(por demanda)</v>
      </c>
      <c r="T4" s="291">
        <f>'Matriz PAD 2019'!AA13</f>
        <v>1</v>
      </c>
      <c r="U4" s="64">
        <f>'Matriz PAD 2019'!AB13</f>
        <v>778000000</v>
      </c>
      <c r="V4" s="64">
        <f>'Matriz PAD 2019'!AC13</f>
        <v>778000000</v>
      </c>
      <c r="W4" s="64">
        <f>'Matriz PAD 2019'!AD13</f>
        <v>339366387</v>
      </c>
      <c r="X4" s="23">
        <f>'Matriz PAD 2019'!AE13</f>
        <v>0.43620358226221079</v>
      </c>
      <c r="Y4" s="64">
        <f>'Matriz PAD 2019'!AF13</f>
        <v>778000000</v>
      </c>
      <c r="Z4" s="64">
        <f>'Matriz PAD 2019'!AG13</f>
        <v>559517972</v>
      </c>
      <c r="AA4" s="23">
        <f>'Matriz PAD 2019'!AH13</f>
        <v>0.71917477120822626</v>
      </c>
      <c r="AB4" s="64">
        <f>'Matriz PAD 2019'!AI13</f>
        <v>778000000</v>
      </c>
      <c r="AC4" s="64">
        <f>'Matriz PAD 2019'!AJ13</f>
        <v>559517972</v>
      </c>
      <c r="AD4" s="23">
        <f>'Matriz PAD 2019'!AK13</f>
        <v>0.71917477120822626</v>
      </c>
      <c r="AE4" s="64">
        <f>'Matriz PAD 2019'!AL13</f>
        <v>778000000</v>
      </c>
      <c r="AF4" s="64">
        <f>'Matriz PAD 2019'!AM13</f>
        <v>561465728.50162864</v>
      </c>
      <c r="AG4" s="316">
        <f>'Matriz PAD 2019'!AN13</f>
        <v>0.72167831426944551</v>
      </c>
      <c r="AH4" s="14"/>
      <c r="AI4" s="14">
        <f>SUM(AF2:AF4)</f>
        <v>664465728.50162864</v>
      </c>
    </row>
    <row r="5" spans="1:35" ht="48.5" thickBot="1" x14ac:dyDescent="0.4">
      <c r="A5" s="57" t="s">
        <v>6</v>
      </c>
      <c r="B5" s="63" t="s">
        <v>74</v>
      </c>
      <c r="C5" s="58" t="s">
        <v>143</v>
      </c>
      <c r="D5" s="73" t="s">
        <v>125</v>
      </c>
      <c r="E5" s="73" t="s">
        <v>144</v>
      </c>
      <c r="F5" s="59" t="s">
        <v>145</v>
      </c>
      <c r="G5" s="60" t="s">
        <v>112</v>
      </c>
      <c r="H5" s="22">
        <f>'Matriz PAD 2019'!O14</f>
        <v>1</v>
      </c>
      <c r="I5" s="62">
        <f>'Matriz PAD 2019'!P14</f>
        <v>0</v>
      </c>
      <c r="J5" s="66">
        <f>'Matriz PAD 2019'!Q14</f>
        <v>0</v>
      </c>
      <c r="K5" s="97">
        <f>'Matriz PAD 2019'!R14</f>
        <v>0</v>
      </c>
      <c r="L5" s="62">
        <f>'Matriz PAD 2019'!S14</f>
        <v>0.25</v>
      </c>
      <c r="M5" s="66">
        <f>'Matriz PAD 2019'!T14</f>
        <v>0.25</v>
      </c>
      <c r="N5" s="97">
        <f>'Matriz PAD 2019'!U14</f>
        <v>0.25</v>
      </c>
      <c r="O5" s="62">
        <f>'Matriz PAD 2019'!V14</f>
        <v>1</v>
      </c>
      <c r="P5" s="66">
        <f>'Matriz PAD 2019'!W14</f>
        <v>1</v>
      </c>
      <c r="Q5" s="66">
        <f>'Matriz PAD 2019'!X14</f>
        <v>1</v>
      </c>
      <c r="R5" s="62">
        <f>'Matriz PAD 2019'!Y14</f>
        <v>1</v>
      </c>
      <c r="S5" s="66">
        <f>'Matriz PAD 2019'!Z14</f>
        <v>1</v>
      </c>
      <c r="T5" s="292">
        <f>'Matriz PAD 2019'!AA14</f>
        <v>1</v>
      </c>
      <c r="U5" s="67" t="str">
        <f>'Matriz PAD 2019'!AB14</f>
        <v>No aplica</v>
      </c>
      <c r="V5" s="67" t="str">
        <f>'Matriz PAD 2019'!AC14</f>
        <v>No aplica</v>
      </c>
      <c r="W5" s="67" t="str">
        <f>'Matriz PAD 2019'!AD14</f>
        <v>No aplica</v>
      </c>
      <c r="X5" s="66" t="str">
        <f>'Matriz PAD 2019'!AE14</f>
        <v>No aplica</v>
      </c>
      <c r="Y5" s="67" t="str">
        <f>'Matriz PAD 2019'!AF14</f>
        <v>No aplica</v>
      </c>
      <c r="Z5" s="67" t="str">
        <f>'Matriz PAD 2019'!AG14</f>
        <v>No aplica</v>
      </c>
      <c r="AA5" s="66" t="str">
        <f>'Matriz PAD 2019'!AH14</f>
        <v>No aplica</v>
      </c>
      <c r="AB5" s="67" t="str">
        <f>'Matriz PAD 2019'!AI14</f>
        <v>No aplica</v>
      </c>
      <c r="AC5" s="67" t="str">
        <f>'Matriz PAD 2019'!AJ14</f>
        <v>No aplica</v>
      </c>
      <c r="AD5" s="66" t="str">
        <f>'Matriz PAD 2019'!AK14</f>
        <v>No aplica</v>
      </c>
      <c r="AE5" s="67" t="str">
        <f>'Matriz PAD 2019'!AL14</f>
        <v>No aplica</v>
      </c>
      <c r="AF5" s="67" t="str">
        <f>'Matriz PAD 2019'!AM14</f>
        <v>No aplica</v>
      </c>
      <c r="AG5" s="68" t="str">
        <f>'Matriz PAD 2019'!AN14</f>
        <v>No aplica</v>
      </c>
      <c r="AH5" s="14"/>
      <c r="AI5" s="11" t="e">
        <f>AI4/AH4</f>
        <v>#DIV/0!</v>
      </c>
    </row>
    <row r="6" spans="1:35" x14ac:dyDescent="0.35">
      <c r="K6" s="11">
        <f>AVERAGE(K2:K5)</f>
        <v>0.25</v>
      </c>
      <c r="N6" s="11">
        <f>AVERAGE(N2:N5)</f>
        <v>0.3125</v>
      </c>
      <c r="Q6" s="11">
        <f>AVERAGE(Q2:Q5)</f>
        <v>0.875</v>
      </c>
      <c r="T6" s="11">
        <f>AVERAGE(T2:T5)</f>
        <v>1</v>
      </c>
      <c r="U6" s="14">
        <f>SUM(U2:U5)</f>
        <v>871000000</v>
      </c>
      <c r="V6" s="14">
        <f>SUM(V2:V5)</f>
        <v>871000000</v>
      </c>
      <c r="W6" s="14">
        <f>SUM(W2:W5)</f>
        <v>339366387</v>
      </c>
      <c r="X6" s="11">
        <f>W6/V6</f>
        <v>0.38962845809414465</v>
      </c>
      <c r="Y6" s="14">
        <f>SUM(Y2:Y5)</f>
        <v>871000000</v>
      </c>
      <c r="Z6" s="14">
        <f>SUM(Z2:Z5)</f>
        <v>559517972</v>
      </c>
      <c r="AA6" s="11">
        <f>Z6/Y6</f>
        <v>0.64238573134328358</v>
      </c>
      <c r="AB6" s="14">
        <f>SUM(AB2:AB5)</f>
        <v>881000000</v>
      </c>
      <c r="AC6" s="14">
        <f>SUM(AC2:AC5)</f>
        <v>662517972</v>
      </c>
      <c r="AD6" s="11">
        <f>AC6/AB6</f>
        <v>0.75200677866061294</v>
      </c>
      <c r="AE6" s="14">
        <f>SUM(AE2:AE5)</f>
        <v>881000000</v>
      </c>
      <c r="AF6" s="14">
        <f>SUM(AF2:AF5)</f>
        <v>664465728.50162864</v>
      </c>
      <c r="AG6" s="11">
        <f>AF6/AE6</f>
        <v>0.75421762599503817</v>
      </c>
    </row>
  </sheetData>
  <autoFilter ref="C1:C6" xr:uid="{00000000-0009-0000-0000-00000700000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6"/>
  <sheetViews>
    <sheetView topLeftCell="AB2" workbookViewId="0">
      <selection activeCell="AF5" sqref="AF5"/>
    </sheetView>
  </sheetViews>
  <sheetFormatPr baseColWidth="10" defaultColWidth="20.7265625" defaultRowHeight="12" x14ac:dyDescent="0.3"/>
  <cols>
    <col min="1" max="1" width="7.1796875" style="69" bestFit="1" customWidth="1"/>
    <col min="2" max="2" width="20" style="69" bestFit="1" customWidth="1"/>
    <col min="3" max="3" width="19.7265625" style="69" bestFit="1" customWidth="1"/>
    <col min="4" max="4" width="20" style="69" bestFit="1" customWidth="1"/>
    <col min="5" max="5" width="35.453125" style="69" bestFit="1" customWidth="1"/>
    <col min="6" max="6" width="35.7265625" style="69" bestFit="1" customWidth="1"/>
    <col min="7" max="7" width="16.1796875" style="69" bestFit="1" customWidth="1"/>
    <col min="8" max="8" width="16.7265625" style="69" bestFit="1" customWidth="1"/>
    <col min="9" max="9" width="20" style="102" bestFit="1" customWidth="1"/>
    <col min="10" max="10" width="20" style="71" bestFit="1" customWidth="1"/>
    <col min="11" max="11" width="12.453125" style="71" bestFit="1" customWidth="1"/>
    <col min="12" max="12" width="20" style="102" bestFit="1" customWidth="1"/>
    <col min="13" max="13" width="20" style="71" bestFit="1" customWidth="1"/>
    <col min="14" max="14" width="12.453125" style="71" bestFit="1" customWidth="1"/>
    <col min="15" max="15" width="20" style="102" bestFit="1" customWidth="1"/>
    <col min="16" max="16" width="20" style="71" bestFit="1" customWidth="1"/>
    <col min="17" max="17" width="12.453125" style="71" bestFit="1" customWidth="1"/>
    <col min="18" max="18" width="20" style="102" bestFit="1" customWidth="1"/>
    <col min="19" max="19" width="19.81640625" style="71" bestFit="1" customWidth="1"/>
    <col min="20" max="20" width="12.453125" style="71" bestFit="1" customWidth="1"/>
    <col min="21" max="21" width="17" style="103" bestFit="1" customWidth="1"/>
    <col min="22" max="22" width="19.453125" style="103" bestFit="1" customWidth="1"/>
    <col min="23" max="23" width="20" style="103" bestFit="1" customWidth="1"/>
    <col min="24" max="24" width="20" style="71" bestFit="1" customWidth="1"/>
    <col min="25" max="25" width="19.453125" style="103" bestFit="1" customWidth="1"/>
    <col min="26" max="26" width="20" style="103" bestFit="1" customWidth="1"/>
    <col min="27" max="27" width="20" style="71" bestFit="1" customWidth="1"/>
    <col min="28" max="28" width="19.453125" style="103" bestFit="1" customWidth="1"/>
    <col min="29" max="29" width="20" style="103" bestFit="1" customWidth="1"/>
    <col min="30" max="30" width="20" style="71" bestFit="1" customWidth="1"/>
    <col min="31" max="31" width="19.453125" style="103" bestFit="1" customWidth="1"/>
    <col min="32" max="32" width="20" style="103" bestFit="1" customWidth="1"/>
    <col min="33" max="33" width="20" style="71" bestFit="1" customWidth="1"/>
    <col min="34" max="16384" width="20.7265625" style="69"/>
  </cols>
  <sheetData>
    <row r="1" spans="1:33" ht="48" x14ac:dyDescent="0.3">
      <c r="A1" s="15" t="s">
        <v>29</v>
      </c>
      <c r="B1" s="3" t="s">
        <v>31</v>
      </c>
      <c r="C1" s="3" t="s">
        <v>32</v>
      </c>
      <c r="D1" s="3" t="s">
        <v>34</v>
      </c>
      <c r="E1" s="3" t="s">
        <v>35</v>
      </c>
      <c r="F1" s="3" t="s">
        <v>37</v>
      </c>
      <c r="G1" s="3" t="s">
        <v>41</v>
      </c>
      <c r="H1" s="16" t="s">
        <v>42</v>
      </c>
      <c r="I1" s="3" t="s">
        <v>43</v>
      </c>
      <c r="J1" s="3" t="s">
        <v>44</v>
      </c>
      <c r="K1" s="4" t="s">
        <v>45</v>
      </c>
      <c r="L1" s="5" t="s">
        <v>46</v>
      </c>
      <c r="M1" s="3" t="s">
        <v>47</v>
      </c>
      <c r="N1" s="4" t="s">
        <v>45</v>
      </c>
      <c r="O1" s="5" t="s">
        <v>48</v>
      </c>
      <c r="P1" s="3" t="s">
        <v>49</v>
      </c>
      <c r="Q1" s="4" t="s">
        <v>45</v>
      </c>
      <c r="R1" s="6" t="s">
        <v>50</v>
      </c>
      <c r="S1" s="3" t="s">
        <v>51</v>
      </c>
      <c r="T1" s="4" t="s">
        <v>45</v>
      </c>
      <c r="U1" s="2" t="s">
        <v>52</v>
      </c>
      <c r="V1" s="3" t="s">
        <v>53</v>
      </c>
      <c r="W1" s="2" t="s">
        <v>54</v>
      </c>
      <c r="X1" s="2" t="s">
        <v>55</v>
      </c>
      <c r="Y1" s="3" t="s">
        <v>56</v>
      </c>
      <c r="Z1" s="2" t="s">
        <v>57</v>
      </c>
      <c r="AA1" s="2" t="s">
        <v>58</v>
      </c>
      <c r="AB1" s="3" t="s">
        <v>59</v>
      </c>
      <c r="AC1" s="2" t="s">
        <v>60</v>
      </c>
      <c r="AD1" s="2" t="s">
        <v>61</v>
      </c>
      <c r="AE1" s="7" t="s">
        <v>62</v>
      </c>
      <c r="AF1" s="8" t="s">
        <v>63</v>
      </c>
      <c r="AG1" s="9" t="s">
        <v>64</v>
      </c>
    </row>
    <row r="2" spans="1:33" ht="36" x14ac:dyDescent="0.3">
      <c r="A2" s="17" t="s">
        <v>9</v>
      </c>
      <c r="B2" s="35" t="s">
        <v>159</v>
      </c>
      <c r="C2" s="35" t="s">
        <v>160</v>
      </c>
      <c r="D2" s="35" t="s">
        <v>173</v>
      </c>
      <c r="E2" s="35" t="s">
        <v>174</v>
      </c>
      <c r="F2" s="19" t="s">
        <v>784</v>
      </c>
      <c r="G2" s="20" t="s">
        <v>112</v>
      </c>
      <c r="H2" s="22">
        <f>'Matriz PAD 2019'!O20</f>
        <v>10</v>
      </c>
      <c r="I2" s="22">
        <f>'Matriz PAD 2019'!P20</f>
        <v>0</v>
      </c>
      <c r="J2" s="23">
        <f>'Matriz PAD 2019'!Q20</f>
        <v>0</v>
      </c>
      <c r="K2" s="100">
        <f>'Matriz PAD 2019'!R20</f>
        <v>0</v>
      </c>
      <c r="L2" s="22">
        <f>'Matriz PAD 2019'!S20</f>
        <v>23</v>
      </c>
      <c r="M2" s="23">
        <f>'Matriz PAD 2019'!T20</f>
        <v>2.2999999999999998</v>
      </c>
      <c r="N2" s="99">
        <f>'Matriz PAD 2019'!U20</f>
        <v>1</v>
      </c>
      <c r="O2" s="22">
        <f>'Matriz PAD 2019'!V20</f>
        <v>35</v>
      </c>
      <c r="P2" s="23">
        <f>'Matriz PAD 2019'!W20</f>
        <v>3.5</v>
      </c>
      <c r="Q2" s="23">
        <f>'Matriz PAD 2019'!X20</f>
        <v>1</v>
      </c>
      <c r="R2" s="22">
        <f>'Matriz PAD 2019'!Y20</f>
        <v>41</v>
      </c>
      <c r="S2" s="23">
        <f>'Matriz PAD 2019'!Z20</f>
        <v>4.0999999999999996</v>
      </c>
      <c r="T2" s="291">
        <f>'Matriz PAD 2019'!AA20</f>
        <v>1</v>
      </c>
      <c r="U2" s="64">
        <f>'Matriz PAD 2019'!AB20</f>
        <v>320000</v>
      </c>
      <c r="V2" s="64">
        <f>'Matriz PAD 2019'!AC20</f>
        <v>0</v>
      </c>
      <c r="W2" s="64">
        <f>'Matriz PAD 2019'!AD20</f>
        <v>0</v>
      </c>
      <c r="X2" s="23" t="e">
        <f>'Matriz PAD 2019'!AE20</f>
        <v>#DIV/0!</v>
      </c>
      <c r="Y2" s="64">
        <f>'Matriz PAD 2019'!AF20</f>
        <v>809600</v>
      </c>
      <c r="Z2" s="64">
        <f>'Matriz PAD 2019'!AG20</f>
        <v>809600</v>
      </c>
      <c r="AA2" s="23">
        <f>'Matriz PAD 2019'!AH20</f>
        <v>1</v>
      </c>
      <c r="AB2" s="64">
        <f>'Matriz PAD 2019'!AI20</f>
        <v>1232000</v>
      </c>
      <c r="AC2" s="64">
        <f>'Matriz PAD 2019'!AJ20</f>
        <v>1232000</v>
      </c>
      <c r="AD2" s="23">
        <f>'Matriz PAD 2019'!AK20</f>
        <v>1</v>
      </c>
      <c r="AE2" s="64">
        <f>'Matriz PAD 2019'!AL20</f>
        <v>1443200</v>
      </c>
      <c r="AF2" s="64">
        <f>'Matriz PAD 2019'!AM20</f>
        <v>1443200</v>
      </c>
      <c r="AG2" s="65">
        <f>'Matriz PAD 2019'!AN20</f>
        <v>1</v>
      </c>
    </row>
    <row r="3" spans="1:33" ht="48" x14ac:dyDescent="0.3">
      <c r="A3" s="17" t="s">
        <v>9</v>
      </c>
      <c r="B3" s="35" t="s">
        <v>65</v>
      </c>
      <c r="C3" s="35" t="s">
        <v>124</v>
      </c>
      <c r="D3" s="35" t="s">
        <v>173</v>
      </c>
      <c r="E3" s="35" t="s">
        <v>174</v>
      </c>
      <c r="F3" s="19" t="s">
        <v>180</v>
      </c>
      <c r="G3" s="20" t="s">
        <v>73</v>
      </c>
      <c r="H3" s="22" t="str">
        <f>'Matriz PAD 2019'!O21</f>
        <v>(por demanda)</v>
      </c>
      <c r="I3" s="22">
        <f>'Matriz PAD 2019'!P21</f>
        <v>0</v>
      </c>
      <c r="J3" s="23" t="str">
        <f>'Matriz PAD 2019'!Q21</f>
        <v>(por demanda)</v>
      </c>
      <c r="K3" s="100">
        <f>'Matriz PAD 2019'!R21</f>
        <v>0</v>
      </c>
      <c r="L3" s="22">
        <f>'Matriz PAD 2019'!S21</f>
        <v>0</v>
      </c>
      <c r="M3" s="23" t="str">
        <f>'Matriz PAD 2019'!T21</f>
        <v>(por demanda)</v>
      </c>
      <c r="N3" s="100">
        <f>'Matriz PAD 2019'!U21</f>
        <v>0</v>
      </c>
      <c r="O3" s="22">
        <f>'Matriz PAD 2019'!V21</f>
        <v>2</v>
      </c>
      <c r="P3" s="23" t="str">
        <f>'Matriz PAD 2019'!W21</f>
        <v>(por demanda)</v>
      </c>
      <c r="Q3" s="23">
        <f>'Matriz PAD 2019'!X21</f>
        <v>1</v>
      </c>
      <c r="R3" s="22">
        <f>'Matriz PAD 2019'!Y21</f>
        <v>2</v>
      </c>
      <c r="S3" s="23" t="str">
        <f>'Matriz PAD 2019'!Z21</f>
        <v>(por demanda)</v>
      </c>
      <c r="T3" s="291">
        <f>'Matriz PAD 2019'!AA21</f>
        <v>1</v>
      </c>
      <c r="U3" s="64" t="str">
        <f>'Matriz PAD 2019'!AB21</f>
        <v>No aplica</v>
      </c>
      <c r="V3" s="64" t="str">
        <f>'Matriz PAD 2019'!AC21</f>
        <v>No aplica</v>
      </c>
      <c r="W3" s="64" t="str">
        <f>'Matriz PAD 2019'!AD21</f>
        <v>No aplica</v>
      </c>
      <c r="X3" s="23" t="str">
        <f>'Matriz PAD 2019'!AE21</f>
        <v>No aplica</v>
      </c>
      <c r="Y3" s="64" t="str">
        <f>'Matriz PAD 2019'!AF21</f>
        <v>No aplica</v>
      </c>
      <c r="Z3" s="64" t="str">
        <f>'Matriz PAD 2019'!AG21</f>
        <v>No aplica</v>
      </c>
      <c r="AA3" s="23" t="str">
        <f>'Matriz PAD 2019'!AH21</f>
        <v>No aplica</v>
      </c>
      <c r="AB3" s="64" t="str">
        <f>'Matriz PAD 2019'!AI21</f>
        <v>No aplica</v>
      </c>
      <c r="AC3" s="64" t="str">
        <f>'Matriz PAD 2019'!AJ21</f>
        <v>No aplica</v>
      </c>
      <c r="AD3" s="23" t="str">
        <f>'Matriz PAD 2019'!AK21</f>
        <v>No aplica</v>
      </c>
      <c r="AE3" s="64" t="str">
        <f>'Matriz PAD 2019'!AL21</f>
        <v>No aplica</v>
      </c>
      <c r="AF3" s="64" t="str">
        <f>'Matriz PAD 2019'!AM21</f>
        <v>No aplica</v>
      </c>
      <c r="AG3" s="65" t="str">
        <f>'Matriz PAD 2019'!AN21</f>
        <v>No aplica</v>
      </c>
    </row>
    <row r="4" spans="1:33" ht="36" x14ac:dyDescent="0.3">
      <c r="A4" s="17" t="s">
        <v>9</v>
      </c>
      <c r="B4" s="35" t="s">
        <v>65</v>
      </c>
      <c r="C4" s="35" t="s">
        <v>124</v>
      </c>
      <c r="D4" s="35" t="s">
        <v>173</v>
      </c>
      <c r="E4" s="35" t="s">
        <v>174</v>
      </c>
      <c r="F4" s="19" t="s">
        <v>785</v>
      </c>
      <c r="G4" s="20" t="s">
        <v>73</v>
      </c>
      <c r="H4" s="22" t="str">
        <f>'Matriz PAD 2019'!O22</f>
        <v>(por demanda)</v>
      </c>
      <c r="I4" s="22">
        <f>'Matriz PAD 2019'!P22</f>
        <v>0</v>
      </c>
      <c r="J4" s="23" t="str">
        <f>'Matriz PAD 2019'!Q22</f>
        <v>(por demanda)</v>
      </c>
      <c r="K4" s="100">
        <f>'Matriz PAD 2019'!R22</f>
        <v>0</v>
      </c>
      <c r="L4" s="22">
        <f>'Matriz PAD 2019'!S22</f>
        <v>0</v>
      </c>
      <c r="M4" s="23" t="str">
        <f>'Matriz PAD 2019'!T22</f>
        <v>(por demanda)</v>
      </c>
      <c r="N4" s="100">
        <f>'Matriz PAD 2019'!U22</f>
        <v>0</v>
      </c>
      <c r="O4" s="22">
        <f>'Matriz PAD 2019'!V22</f>
        <v>2</v>
      </c>
      <c r="P4" s="23" t="str">
        <f>'Matriz PAD 2019'!W22</f>
        <v>(por demanda)</v>
      </c>
      <c r="Q4" s="23">
        <f>'Matriz PAD 2019'!X22</f>
        <v>1</v>
      </c>
      <c r="R4" s="22">
        <f>'Matriz PAD 2019'!Y22</f>
        <v>2</v>
      </c>
      <c r="S4" s="23" t="str">
        <f>'Matriz PAD 2019'!Z22</f>
        <v>(por demanda)</v>
      </c>
      <c r="T4" s="291">
        <f>'Matriz PAD 2019'!AA22</f>
        <v>1</v>
      </c>
      <c r="U4" s="64" t="str">
        <f>'Matriz PAD 2019'!AB22</f>
        <v>No aplica</v>
      </c>
      <c r="V4" s="64" t="str">
        <f>'Matriz PAD 2019'!AC22</f>
        <v>No aplica</v>
      </c>
      <c r="W4" s="64" t="str">
        <f>'Matriz PAD 2019'!AD22</f>
        <v>No aplica</v>
      </c>
      <c r="X4" s="23" t="str">
        <f>'Matriz PAD 2019'!AE22</f>
        <v>No aplica</v>
      </c>
      <c r="Y4" s="64" t="str">
        <f>'Matriz PAD 2019'!AF22</f>
        <v>No aplica</v>
      </c>
      <c r="Z4" s="64" t="str">
        <f>'Matriz PAD 2019'!AG22</f>
        <v>No aplica</v>
      </c>
      <c r="AA4" s="23" t="str">
        <f>'Matriz PAD 2019'!AH22</f>
        <v>No aplica</v>
      </c>
      <c r="AB4" s="64" t="str">
        <f>'Matriz PAD 2019'!AI22</f>
        <v>No aplica</v>
      </c>
      <c r="AC4" s="64" t="str">
        <f>'Matriz PAD 2019'!AJ22</f>
        <v>No aplica</v>
      </c>
      <c r="AD4" s="23" t="str">
        <f>'Matriz PAD 2019'!AK22</f>
        <v>No aplica</v>
      </c>
      <c r="AE4" s="64" t="str">
        <f>'Matriz PAD 2019'!AL22</f>
        <v>No aplica</v>
      </c>
      <c r="AF4" s="64" t="str">
        <f>'Matriz PAD 2019'!AM22</f>
        <v>No aplica</v>
      </c>
      <c r="AG4" s="65" t="str">
        <f>'Matriz PAD 2019'!AN22</f>
        <v>No aplica</v>
      </c>
    </row>
    <row r="5" spans="1:33" ht="84.5" thickBot="1" x14ac:dyDescent="0.35">
      <c r="A5" s="57" t="s">
        <v>9</v>
      </c>
      <c r="B5" s="74" t="s">
        <v>159</v>
      </c>
      <c r="C5" s="74" t="s">
        <v>160</v>
      </c>
      <c r="D5" s="74" t="s">
        <v>187</v>
      </c>
      <c r="E5" s="74" t="s">
        <v>188</v>
      </c>
      <c r="F5" s="59" t="s">
        <v>189</v>
      </c>
      <c r="G5" s="60" t="s">
        <v>112</v>
      </c>
      <c r="H5" s="22">
        <f>'Matriz PAD 2019'!O23</f>
        <v>2300</v>
      </c>
      <c r="I5" s="62">
        <f>'Matriz PAD 2019'!P23</f>
        <v>767</v>
      </c>
      <c r="J5" s="66">
        <f>'Matriz PAD 2019'!Q23</f>
        <v>0.33347826086956522</v>
      </c>
      <c r="K5" s="101">
        <f>'Matriz PAD 2019'!R23</f>
        <v>0.33347826086956522</v>
      </c>
      <c r="L5" s="62">
        <f>'Matriz PAD 2019'!S23</f>
        <v>1848</v>
      </c>
      <c r="M5" s="66">
        <f>'Matriz PAD 2019'!T23</f>
        <v>0.8034782608695652</v>
      </c>
      <c r="N5" s="101">
        <f>'Matriz PAD 2019'!U23</f>
        <v>0.8034782608695652</v>
      </c>
      <c r="O5" s="62">
        <f>'Matriz PAD 2019'!V23</f>
        <v>2198</v>
      </c>
      <c r="P5" s="66">
        <f>'Matriz PAD 2019'!W23</f>
        <v>0.95565217391304347</v>
      </c>
      <c r="Q5" s="66">
        <f>'Matriz PAD 2019'!X23</f>
        <v>0.95565217391304347</v>
      </c>
      <c r="R5" s="62">
        <f>'Matriz PAD 2019'!Y23</f>
        <v>2290</v>
      </c>
      <c r="S5" s="66">
        <f>'Matriz PAD 2019'!Z23</f>
        <v>0.9956521739130435</v>
      </c>
      <c r="T5" s="292">
        <f>'Matriz PAD 2019'!AA23</f>
        <v>0.9956521739130435</v>
      </c>
      <c r="U5" s="67">
        <f>'Matriz PAD 2019'!AB23</f>
        <v>1125320000</v>
      </c>
      <c r="V5" s="67">
        <f>'Matriz PAD 2019'!AC23</f>
        <v>1125320000</v>
      </c>
      <c r="W5" s="67">
        <f>'Matriz PAD 2019'!AD23</f>
        <v>610783844</v>
      </c>
      <c r="X5" s="66">
        <f>'Matriz PAD 2019'!AE23</f>
        <v>0.5427645860732947</v>
      </c>
      <c r="Y5" s="67">
        <f>'Matriz PAD 2019'!AF23</f>
        <v>1125320000</v>
      </c>
      <c r="Z5" s="67">
        <f>'Matriz PAD 2019'!AG23</f>
        <v>791478932</v>
      </c>
      <c r="AA5" s="66">
        <f>'Matriz PAD 2019'!AH23</f>
        <v>0.70333676820815416</v>
      </c>
      <c r="AB5" s="67">
        <f>'Matriz PAD 2019'!AI23</f>
        <v>1125320000</v>
      </c>
      <c r="AC5" s="67">
        <f>'Matriz PAD 2019'!AJ23</f>
        <v>815824959</v>
      </c>
      <c r="AD5" s="66">
        <f>'Matriz PAD 2019'!AK23</f>
        <v>0.72497152721003799</v>
      </c>
      <c r="AE5" s="67">
        <f>'Matriz PAD 2019'!AL23</f>
        <v>841724486</v>
      </c>
      <c r="AF5" s="67">
        <f>'Matriz PAD 2019'!AM23</f>
        <v>841723960.69889605</v>
      </c>
      <c r="AG5" s="68">
        <f>'Matriz PAD 2019'!AN23</f>
        <v>0.99999937592274823</v>
      </c>
    </row>
    <row r="6" spans="1:33" x14ac:dyDescent="0.3">
      <c r="K6" s="71">
        <f>AVERAGE(K2:K5)</f>
        <v>8.3369565217391306E-2</v>
      </c>
      <c r="N6" s="71">
        <f>AVERAGE(N2:N5)</f>
        <v>0.4508695652173913</v>
      </c>
      <c r="Q6" s="71">
        <f>AVERAGE(Q2:Q5)</f>
        <v>0.98891304347826092</v>
      </c>
      <c r="T6" s="71">
        <f>AVERAGE(T2:T5)</f>
        <v>0.99891304347826093</v>
      </c>
      <c r="U6" s="103">
        <f>SUM(U2:U5)</f>
        <v>1125640000</v>
      </c>
      <c r="V6" s="103">
        <f>SUM(V2:V5)</f>
        <v>1125320000</v>
      </c>
      <c r="W6" s="103">
        <f>SUM(W2:W5)</f>
        <v>610783844</v>
      </c>
      <c r="X6" s="71">
        <f>W6/V6</f>
        <v>0.5427645860732947</v>
      </c>
      <c r="Y6" s="103">
        <f>SUM(Y2:Y5)</f>
        <v>1126129600</v>
      </c>
      <c r="Z6" s="103">
        <f>SUM(Z2:Z5)</f>
        <v>792288532</v>
      </c>
      <c r="AA6" s="71">
        <f>Z6/Y6</f>
        <v>0.70355004610481775</v>
      </c>
      <c r="AB6" s="103">
        <f>SUM(AB2:AB5)</f>
        <v>1126552000</v>
      </c>
      <c r="AC6" s="103">
        <f>SUM(AC2:AC5)</f>
        <v>817056959</v>
      </c>
      <c r="AD6" s="71">
        <f>AC6/AB6</f>
        <v>0.72527229901504764</v>
      </c>
      <c r="AE6" s="103">
        <f>SUM(AE2:AE5)</f>
        <v>843167686</v>
      </c>
      <c r="AF6" s="103">
        <f>SUM(AF2:AF5)</f>
        <v>843167160.69889605</v>
      </c>
      <c r="AG6" s="71">
        <f>AF6/AE6</f>
        <v>0.99999937699094421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Hoja1</vt:lpstr>
      <vt:lpstr>Hoja2</vt:lpstr>
      <vt:lpstr>Matriz PAD 2019</vt:lpstr>
      <vt:lpstr>ACDVPR</vt:lpstr>
      <vt:lpstr>CVP</vt:lpstr>
      <vt:lpstr>IDPAC</vt:lpstr>
      <vt:lpstr>IDIPRON</vt:lpstr>
      <vt:lpstr>IDARTES</vt:lpstr>
      <vt:lpstr>IDRD</vt:lpstr>
      <vt:lpstr>IPES</vt:lpstr>
      <vt:lpstr>OFB</vt:lpstr>
      <vt:lpstr>SDCRD</vt:lpstr>
      <vt:lpstr>SDDE</vt:lpstr>
      <vt:lpstr>SDG</vt:lpstr>
      <vt:lpstr>SDHT</vt:lpstr>
      <vt:lpstr>SDIS</vt:lpstr>
      <vt:lpstr>SDM</vt:lpstr>
      <vt:lpstr>SDP</vt:lpstr>
      <vt:lpstr>SDS</vt:lpstr>
      <vt:lpstr>SDSCJ</vt:lpstr>
      <vt:lpstr>SED</vt:lpstr>
      <vt:lpstr>UDJFC</vt:lpstr>
      <vt:lpstr>Entidades</vt:lpstr>
      <vt:lpstr>Hoja3</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Fernando Castiblanco Salas</dc:creator>
  <cp:keywords/>
  <dc:description/>
  <cp:lastModifiedBy>Seguimiento PAD</cp:lastModifiedBy>
  <cp:revision/>
  <dcterms:created xsi:type="dcterms:W3CDTF">2018-12-03T20:53:52Z</dcterms:created>
  <dcterms:modified xsi:type="dcterms:W3CDTF">2025-03-10T21:16:57Z</dcterms:modified>
  <cp:category/>
  <cp:contentStatus/>
</cp:coreProperties>
</file>